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firstSheet="2"/>
  </bookViews>
  <sheets>
    <sheet name="美容家电" sheetId="1" r:id="rId1"/>
    <sheet name="一次性物品" sheetId="2" r:id="rId2"/>
    <sheet name="家具" sheetId="3" r:id="rId3"/>
    <sheet name="信息" sheetId="4" r:id="rId4"/>
    <sheet name="生活家电" sheetId="5" r:id="rId5"/>
    <sheet name="灯具摆件" sheetId="6" r:id="rId6"/>
    <sheet name="美妆类" sheetId="7" r:id="rId7"/>
    <sheet name="窗帘" sheetId="10" r:id="rId8"/>
    <sheet name="WpsReserved_CellImgList" sheetId="9" state="very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554879892796444E92D81B80631F45F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145" y="6053455"/>
          <a:ext cx="643255" cy="814705"/>
        </a:xfrm>
        <a:prstGeom prst="rect">
          <a:avLst/>
        </a:prstGeom>
      </xdr:spPr>
    </xdr:pic>
  </etc:cellImage>
  <etc:cellImage>
    <xdr:pic>
      <xdr:nvPicPr>
        <xdr:cNvPr id="5" name="ID_04B65A26B6FD4F65A5A469546295BF60" descr="微信图片_2025-09-23_212526_628"/>
        <xdr:cNvPicPr/>
      </xdr:nvPicPr>
      <xdr:blipFill>
        <a:blip r:embed="rId2"/>
        <a:stretch>
          <a:fillRect/>
        </a:stretch>
      </xdr:blipFill>
      <xdr:spPr>
        <a:xfrm>
          <a:off x="0" y="0"/>
          <a:ext cx="5882640" cy="2804160"/>
        </a:xfrm>
        <a:prstGeom prst="rect">
          <a:avLst/>
        </a:prstGeom>
      </xdr:spPr>
    </xdr:pic>
  </etc:cellImage>
  <etc:cellImage>
    <xdr:pic>
      <xdr:nvPicPr>
        <xdr:cNvPr id="8" name="ID_9121F256648E4D5DA0820046B18143CC" descr="微信图片_2025-09-23_214820_966"/>
        <xdr:cNvPicPr/>
      </xdr:nvPicPr>
      <xdr:blipFill>
        <a:blip r:embed="rId3"/>
        <a:stretch>
          <a:fillRect/>
        </a:stretch>
      </xdr:blipFill>
      <xdr:spPr>
        <a:xfrm>
          <a:off x="0" y="0"/>
          <a:ext cx="6248400" cy="3352800"/>
        </a:xfrm>
        <a:prstGeom prst="rect">
          <a:avLst/>
        </a:prstGeom>
      </xdr:spPr>
    </xdr:pic>
  </etc:cellImage>
  <etc:cellImage>
    <xdr:pic>
      <xdr:nvPicPr>
        <xdr:cNvPr id="4" name="ID_37CE433E7D69463C979C5719A7FFA3C4" descr="微信图片_2025-09-23_210802_533"/>
        <xdr:cNvPicPr/>
      </xdr:nvPicPr>
      <xdr:blipFill>
        <a:blip r:embed="rId4"/>
        <a:stretch>
          <a:fillRect/>
        </a:stretch>
      </xdr:blipFill>
      <xdr:spPr>
        <a:xfrm>
          <a:off x="0" y="0"/>
          <a:ext cx="10058400" cy="9813925"/>
        </a:xfrm>
        <a:prstGeom prst="rect">
          <a:avLst/>
        </a:prstGeom>
      </xdr:spPr>
    </xdr:pic>
  </etc:cellImage>
  <etc:cellImage>
    <xdr:pic>
      <xdr:nvPicPr>
        <xdr:cNvPr id="3" name="ID_AE599010C6DF4DD4AA11A80AB6F9D810" descr="微信图片_2025-09-23_202326_7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H="1">
          <a:off x="1797050" y="89875995"/>
          <a:ext cx="1769110" cy="4144645"/>
        </a:xfrm>
        <a:prstGeom prst="rect">
          <a:avLst/>
        </a:prstGeom>
      </xdr:spPr>
    </xdr:pic>
  </etc:cellImage>
  <etc:cellImage>
    <xdr:pic>
      <xdr:nvPicPr>
        <xdr:cNvPr id="9" name="ID_B3259C9D89264BAB8FC1C685D39DD0E7" descr="微信图片_2025-09-23_215126_738"/>
        <xdr:cNvPicPr/>
      </xdr:nvPicPr>
      <xdr:blipFill>
        <a:blip r:embed="rId6"/>
        <a:stretch>
          <a:fillRect/>
        </a:stretch>
      </xdr:blipFill>
      <xdr:spPr>
        <a:xfrm>
          <a:off x="0" y="0"/>
          <a:ext cx="5082540" cy="5966460"/>
        </a:xfrm>
        <a:prstGeom prst="rect">
          <a:avLst/>
        </a:prstGeom>
      </xdr:spPr>
    </xdr:pic>
  </etc:cellImage>
  <etc:cellImage>
    <xdr:pic>
      <xdr:nvPicPr>
        <xdr:cNvPr id="10" name="ID_8C81694C43AD4126B1B78E542EE0391F" descr="微信图片_2025-09-23_215123_588"/>
        <xdr:cNvPicPr/>
      </xdr:nvPicPr>
      <xdr:blipFill>
        <a:blip r:embed="rId7"/>
        <a:stretch>
          <a:fillRect/>
        </a:stretch>
      </xdr:blipFill>
      <xdr:spPr>
        <a:xfrm>
          <a:off x="0" y="0"/>
          <a:ext cx="5417820" cy="4404360"/>
        </a:xfrm>
        <a:prstGeom prst="rect">
          <a:avLst/>
        </a:prstGeom>
      </xdr:spPr>
    </xdr:pic>
  </etc:cellImage>
  <etc:cellImage>
    <xdr:pic>
      <xdr:nvPicPr>
        <xdr:cNvPr id="6" name="ID_519CE9FB6F6E489C8D5C08701B252A6F" descr="微信图片_2025-09-23_212920_899"/>
        <xdr:cNvPicPr/>
      </xdr:nvPicPr>
      <xdr:blipFill>
        <a:blip r:embed="rId8"/>
        <a:stretch>
          <a:fillRect/>
        </a:stretch>
      </xdr:blipFill>
      <xdr:spPr>
        <a:xfrm>
          <a:off x="0" y="0"/>
          <a:ext cx="7101840" cy="5516880"/>
        </a:xfrm>
        <a:prstGeom prst="rect">
          <a:avLst/>
        </a:prstGeom>
      </xdr:spPr>
    </xdr:pic>
  </etc:cellImage>
  <etc:cellImage>
    <xdr:pic>
      <xdr:nvPicPr>
        <xdr:cNvPr id="109" name="ID_1686D9A6634249788C7D727841B9CB34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0" y="88872060"/>
          <a:ext cx="706120" cy="679450"/>
        </a:xfrm>
        <a:prstGeom prst="rect">
          <a:avLst/>
        </a:prstGeom>
      </xdr:spPr>
    </xdr:pic>
  </etc:cellImage>
  <etc:cellImage>
    <xdr:pic>
      <xdr:nvPicPr>
        <xdr:cNvPr id="110" name="ID_91E07BB8E09F44589D478C8112DFC086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4820" y="90299540"/>
          <a:ext cx="539750" cy="690880"/>
        </a:xfrm>
        <a:prstGeom prst="rect">
          <a:avLst/>
        </a:prstGeom>
      </xdr:spPr>
    </xdr:pic>
  </etc:cellImage>
  <etc:cellImage>
    <xdr:pic>
      <xdr:nvPicPr>
        <xdr:cNvPr id="112" name="ID_BB0677AF708648DC88BCB7BBDD095E65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350" y="89588340"/>
          <a:ext cx="441960" cy="743585"/>
        </a:xfrm>
        <a:prstGeom prst="rect">
          <a:avLst/>
        </a:prstGeom>
      </xdr:spPr>
    </xdr:pic>
  </etc:cellImage>
  <etc:cellImage>
    <xdr:pic>
      <xdr:nvPicPr>
        <xdr:cNvPr id="111" name="ID_EF808CB269434F1FBF7268CCA10FD4BE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520" y="91662250"/>
          <a:ext cx="513715" cy="690880"/>
        </a:xfrm>
        <a:prstGeom prst="rect">
          <a:avLst/>
        </a:prstGeom>
      </xdr:spPr>
    </xdr:pic>
  </etc:cellImage>
  <etc:cellImage>
    <xdr:pic>
      <xdr:nvPicPr>
        <xdr:cNvPr id="113" name="ID_A17DF2E7F723413880C18C60D8E3C183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90934540"/>
          <a:ext cx="454025" cy="690880"/>
        </a:xfrm>
        <a:prstGeom prst="rect">
          <a:avLst/>
        </a:prstGeom>
      </xdr:spPr>
    </xdr:pic>
  </etc:cellImage>
  <etc:cellImage>
    <xdr:pic>
      <xdr:nvPicPr>
        <xdr:cNvPr id="107" name="ID_EC7E496AFB344D1B8D7F90C694453419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92389960"/>
          <a:ext cx="752475" cy="690880"/>
        </a:xfrm>
        <a:prstGeom prst="rect">
          <a:avLst/>
        </a:prstGeom>
      </xdr:spPr>
    </xdr:pic>
  </etc:cellImage>
  <etc:cellImage>
    <xdr:pic>
      <xdr:nvPicPr>
        <xdr:cNvPr id="108" name="ID_12C36BE7A5A04B8CAF32948890DF5981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5" y="93117670"/>
          <a:ext cx="740410" cy="688975"/>
        </a:xfrm>
        <a:prstGeom prst="rect">
          <a:avLst/>
        </a:prstGeom>
      </xdr:spPr>
    </xdr:pic>
  </etc:cellImage>
  <etc:cellImage>
    <xdr:pic>
      <xdr:nvPicPr>
        <xdr:cNvPr id="29" name="ID_3D020518AAA64328961C94075A913D20" descr="微信图片_2025082714505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498600" y="53727350"/>
          <a:ext cx="7425690" cy="7321550"/>
        </a:xfrm>
        <a:prstGeom prst="rect">
          <a:avLst/>
        </a:prstGeom>
      </xdr:spPr>
    </xdr:pic>
  </etc:cellImage>
  <etc:cellImage>
    <xdr:pic>
      <xdr:nvPicPr>
        <xdr:cNvPr id="2" name="ID_DEBB3D4C3F8B4A3B9684C57E9853A563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370" y="433070"/>
          <a:ext cx="917575" cy="675005"/>
        </a:xfrm>
        <a:prstGeom prst="rect">
          <a:avLst/>
        </a:prstGeom>
      </xdr:spPr>
    </xdr:pic>
  </etc:cellImage>
  <etc:cellImage>
    <xdr:pic>
      <xdr:nvPicPr>
        <xdr:cNvPr id="11" name="ID_9238441AEE3F47B080FE840D1495A341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040" y="1718945"/>
          <a:ext cx="1121410" cy="832485"/>
        </a:xfrm>
        <a:prstGeom prst="rect">
          <a:avLst/>
        </a:prstGeom>
      </xdr:spPr>
    </xdr:pic>
  </etc:cellImage>
  <etc:cellImage>
    <xdr:pic>
      <xdr:nvPicPr>
        <xdr:cNvPr id="15" name="ID_013E6735673B44CEB76D873F0CED130F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6702425"/>
          <a:ext cx="1170305" cy="672465"/>
        </a:xfrm>
        <a:prstGeom prst="rect">
          <a:avLst/>
        </a:prstGeom>
      </xdr:spPr>
    </xdr:pic>
  </etc:cellImage>
  <etc:cellImage>
    <xdr:pic>
      <xdr:nvPicPr>
        <xdr:cNvPr id="16" name="ID_48984EF27B7448E0AAFF4F9E80E3E019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190" y="7891145"/>
          <a:ext cx="752475" cy="738505"/>
        </a:xfrm>
        <a:prstGeom prst="rect">
          <a:avLst/>
        </a:prstGeom>
      </xdr:spPr>
    </xdr:pic>
  </etc:cellImage>
  <etc:cellImage>
    <xdr:pic>
      <xdr:nvPicPr>
        <xdr:cNvPr id="17" name="ID_A14E4D483227480693A46099C66AE060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285" y="9091295"/>
          <a:ext cx="754380" cy="743585"/>
        </a:xfrm>
        <a:prstGeom prst="rect">
          <a:avLst/>
        </a:prstGeom>
      </xdr:spPr>
    </xdr:pic>
  </etc:cellImage>
  <etc:cellImage>
    <xdr:pic>
      <xdr:nvPicPr>
        <xdr:cNvPr id="18" name="ID_2E2941F0C3DF443E8096C8AACE01734C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1765" y="10291445"/>
          <a:ext cx="948055" cy="742950"/>
        </a:xfrm>
        <a:prstGeom prst="rect">
          <a:avLst/>
        </a:prstGeom>
      </xdr:spPr>
    </xdr:pic>
  </etc:cellImage>
  <etc:cellImage>
    <xdr:pic>
      <xdr:nvPicPr>
        <xdr:cNvPr id="20" name="ID_EC491A4AF2E84BA296072D036A70499C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4800" y="361315"/>
          <a:ext cx="986155" cy="702310"/>
        </a:xfrm>
        <a:prstGeom prst="rect">
          <a:avLst/>
        </a:prstGeom>
      </xdr:spPr>
    </xdr:pic>
  </etc:cellImage>
  <etc:cellImage>
    <xdr:pic>
      <xdr:nvPicPr>
        <xdr:cNvPr id="22" name="ID_8B681BB173E34A7F81D341083FB23F6C" descr="post_object_image_1462584589"/>
        <xdr:cNvPicPr/>
      </xdr:nvPicPr>
      <xdr:blipFill>
        <a:blip r:embed="rId24"/>
        <a:stretch>
          <a:fillRect/>
        </a:stretch>
      </xdr:blipFill>
      <xdr:spPr>
        <a:xfrm>
          <a:off x="0" y="0"/>
          <a:ext cx="5715000" cy="7627620"/>
        </a:xfrm>
        <a:prstGeom prst="rect">
          <a:avLst/>
        </a:prstGeom>
      </xdr:spPr>
    </xdr:pic>
  </etc:cellImage>
  <etc:cellImage>
    <xdr:pic>
      <xdr:nvPicPr>
        <xdr:cNvPr id="23" name="ID_DBE4B864B1D24C6E9F9D94A4FB9A3F10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2590800"/>
          <a:ext cx="1170305" cy="561975"/>
        </a:xfrm>
        <a:prstGeom prst="rect">
          <a:avLst/>
        </a:prstGeom>
      </xdr:spPr>
    </xdr:pic>
  </etc:cellImage>
  <etc:cellImage>
    <xdr:pic>
      <xdr:nvPicPr>
        <xdr:cNvPr id="24" name="ID_AE7374F1849F429BBAA323D5EE0E16F3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3489325"/>
          <a:ext cx="884555" cy="685165"/>
        </a:xfrm>
        <a:prstGeom prst="rect">
          <a:avLst/>
        </a:prstGeom>
      </xdr:spPr>
    </xdr:pic>
  </etc:cellImage>
  <etc:cellImage>
    <xdr:pic>
      <xdr:nvPicPr>
        <xdr:cNvPr id="25" name="ID_0FA13CA7AE0246D3AA486A4DF0CC11B0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6305" y="4368800"/>
          <a:ext cx="1000125" cy="727710"/>
        </a:xfrm>
        <a:prstGeom prst="rect">
          <a:avLst/>
        </a:prstGeom>
      </xdr:spPr>
    </xdr:pic>
  </etc:cellImage>
  <etc:cellImage>
    <xdr:pic>
      <xdr:nvPicPr>
        <xdr:cNvPr id="26" name="ID_D94D675311FB4F0DB77DCF15CD32C200"/>
        <xdr:cNvPicPr>
          <a:picLocks noChangeAspect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0" y="5295900"/>
          <a:ext cx="802005" cy="690880"/>
        </a:xfrm>
        <a:prstGeom prst="rect">
          <a:avLst/>
        </a:prstGeom>
      </xdr:spPr>
    </xdr:pic>
  </etc:cellImage>
  <etc:cellImage>
    <xdr:pic>
      <xdr:nvPicPr>
        <xdr:cNvPr id="27" name="ID_F837FB94E93549BEA28EA3607707484D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275" y="6231255"/>
          <a:ext cx="718185" cy="645160"/>
        </a:xfrm>
        <a:prstGeom prst="rect">
          <a:avLst/>
        </a:prstGeom>
      </xdr:spPr>
    </xdr:pic>
  </etc:cellImage>
  <etc:cellImage>
    <xdr:pic>
      <xdr:nvPicPr>
        <xdr:cNvPr id="28" name="ID_99ED5C25D7504CC48558B673A24741B5"/>
        <xdr:cNvPicPr>
          <a:picLocks noChangeAspect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7177405"/>
          <a:ext cx="1170305" cy="710565"/>
        </a:xfrm>
        <a:prstGeom prst="rect">
          <a:avLst/>
        </a:prstGeom>
      </xdr:spPr>
    </xdr:pic>
  </etc:cellImage>
  <etc:cellImage>
    <xdr:pic>
      <xdr:nvPicPr>
        <xdr:cNvPr id="30" name="ID_4DBAF0B6E26B4E62A106CF6BE484B082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230" y="9004300"/>
          <a:ext cx="931545" cy="536575"/>
        </a:xfrm>
        <a:prstGeom prst="rect">
          <a:avLst/>
        </a:prstGeom>
      </xdr:spPr>
    </xdr:pic>
  </etc:cellImage>
  <etc:cellImage>
    <xdr:pic>
      <xdr:nvPicPr>
        <xdr:cNvPr id="31" name="ID_A2087F15432D468E83ABF3B7097A925E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5525" y="9931400"/>
          <a:ext cx="784860" cy="690880"/>
        </a:xfrm>
        <a:prstGeom prst="rect">
          <a:avLst/>
        </a:prstGeom>
      </xdr:spPr>
    </xdr:pic>
  </etc:cellImage>
  <etc:cellImage>
    <xdr:pic>
      <xdr:nvPicPr>
        <xdr:cNvPr id="32" name="ID_A6E19CF0D1D147F0BAE80883F32BDF27"/>
        <xdr:cNvPicPr>
          <a:picLocks noChangeAspect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10858500"/>
          <a:ext cx="714375" cy="546100"/>
        </a:xfrm>
        <a:prstGeom prst="rect">
          <a:avLst/>
        </a:prstGeom>
      </xdr:spPr>
    </xdr:pic>
  </etc:cellImage>
  <etc:cellImage>
    <xdr:pic>
      <xdr:nvPicPr>
        <xdr:cNvPr id="33" name="ID_2C03F066574C4A72913D02662AB24022"/>
        <xdr:cNvPicPr>
          <a:picLocks noChangeAspect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5525" y="12712700"/>
          <a:ext cx="783590" cy="698500"/>
        </a:xfrm>
        <a:prstGeom prst="rect">
          <a:avLst/>
        </a:prstGeom>
      </xdr:spPr>
    </xdr:pic>
  </etc:cellImage>
  <etc:cellImage>
    <xdr:pic>
      <xdr:nvPicPr>
        <xdr:cNvPr id="34" name="ID_33901383F2024762B0A23EA39AA20F24"/>
        <xdr:cNvPicPr>
          <a:picLocks noChangeAspect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6800" y="13639800"/>
          <a:ext cx="699770" cy="709930"/>
        </a:xfrm>
        <a:prstGeom prst="rect">
          <a:avLst/>
        </a:prstGeom>
      </xdr:spPr>
    </xdr:pic>
  </etc:cellImage>
  <etc:cellImage>
    <xdr:pic>
      <xdr:nvPicPr>
        <xdr:cNvPr id="35" name="ID_CE0FD6F5A65145A58FFA363FDCD87678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7270" y="14576425"/>
          <a:ext cx="800100" cy="700405"/>
        </a:xfrm>
        <a:prstGeom prst="rect">
          <a:avLst/>
        </a:prstGeom>
      </xdr:spPr>
    </xdr:pic>
  </etc:cellImage>
  <etc:cellImage>
    <xdr:pic>
      <xdr:nvPicPr>
        <xdr:cNvPr id="36" name="ID_830FBC1A12E84785952C467979B6CE1D"/>
        <xdr:cNvPicPr>
          <a:picLocks noChangeAspect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760" y="15494000"/>
          <a:ext cx="1087120" cy="690880"/>
        </a:xfrm>
        <a:prstGeom prst="rect">
          <a:avLst/>
        </a:prstGeom>
      </xdr:spPr>
    </xdr:pic>
  </etc:cellImage>
  <etc:cellImage>
    <xdr:pic>
      <xdr:nvPicPr>
        <xdr:cNvPr id="38" name="ID_9C5FAC2C8B84496D977E6CAD166E43E4"/>
        <xdr:cNvPicPr>
          <a:picLocks noChangeAspect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7396460"/>
          <a:ext cx="1170305" cy="514985"/>
        </a:xfrm>
        <a:prstGeom prst="rect">
          <a:avLst/>
        </a:prstGeom>
      </xdr:spPr>
    </xdr:pic>
  </etc:cellImage>
  <etc:cellImage>
    <xdr:pic>
      <xdr:nvPicPr>
        <xdr:cNvPr id="39" name="ID_8E5DA458E3CF446D9C86A3BD36FF0431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3470" y="18275300"/>
          <a:ext cx="647700" cy="685165"/>
        </a:xfrm>
        <a:prstGeom prst="rect">
          <a:avLst/>
        </a:prstGeom>
      </xdr:spPr>
    </xdr:pic>
  </etc:cellImage>
  <etc:cellImage>
    <xdr:pic>
      <xdr:nvPicPr>
        <xdr:cNvPr id="40" name="ID_67F908303DA745A4BB47A64B9C43E554"/>
        <xdr:cNvPicPr>
          <a:picLocks noChangeAspect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5850" y="19202400"/>
          <a:ext cx="662940" cy="548005"/>
        </a:xfrm>
        <a:prstGeom prst="rect">
          <a:avLst/>
        </a:prstGeom>
      </xdr:spPr>
    </xdr:pic>
  </etc:cellImage>
  <etc:cellImage>
    <xdr:pic>
      <xdr:nvPicPr>
        <xdr:cNvPr id="41" name="ID_68725C806D4C4F56BA00FD1C1DF7AC72"/>
        <xdr:cNvPicPr>
          <a:picLocks noChangeAspect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9645" y="20129500"/>
          <a:ext cx="894715" cy="586105"/>
        </a:xfrm>
        <a:prstGeom prst="rect">
          <a:avLst/>
        </a:prstGeom>
      </xdr:spPr>
    </xdr:pic>
  </etc:cellImage>
  <etc:cellImage>
    <xdr:pic>
      <xdr:nvPicPr>
        <xdr:cNvPr id="42" name="ID_76309770BC8440CAB655FB44BD896525"/>
        <xdr:cNvPicPr>
          <a:picLocks noChangeAspect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2045" y="21056600"/>
          <a:ext cx="589915" cy="690880"/>
        </a:xfrm>
        <a:prstGeom prst="rect">
          <a:avLst/>
        </a:prstGeom>
      </xdr:spPr>
    </xdr:pic>
  </etc:cellImage>
  <etc:cellImage>
    <xdr:pic>
      <xdr:nvPicPr>
        <xdr:cNvPr id="44" name="ID_517A4A566D3A4493AA702EA40845227B"/>
        <xdr:cNvPicPr>
          <a:picLocks noChangeAspect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295" y="26619200"/>
          <a:ext cx="654050" cy="694055"/>
        </a:xfrm>
        <a:prstGeom prst="rect">
          <a:avLst/>
        </a:prstGeom>
      </xdr:spPr>
    </xdr:pic>
  </etc:cellImage>
  <etc:cellImage>
    <xdr:pic>
      <xdr:nvPicPr>
        <xdr:cNvPr id="45" name="ID_CE78C64F13A24153B9F3D6B97579E508"/>
        <xdr:cNvPicPr>
          <a:picLocks noChangeAspect="1"/>
        </xdr:cNvPicPr>
      </xdr:nvPicPr>
      <xdr:blipFill>
        <a:blip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33108900"/>
          <a:ext cx="752475" cy="743585"/>
        </a:xfrm>
        <a:prstGeom prst="rect">
          <a:avLst/>
        </a:prstGeom>
      </xdr:spPr>
    </xdr:pic>
  </etc:cellImage>
  <etc:cellImage>
    <xdr:pic>
      <xdr:nvPicPr>
        <xdr:cNvPr id="46" name="ID_770342A39B7E41D5A46842FCDAAEF702"/>
        <xdr:cNvPicPr>
          <a:picLocks noChangeAspect="1"/>
        </xdr:cNvPicPr>
      </xdr:nvPicPr>
      <xdr:blipFill>
        <a:blip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34036000"/>
          <a:ext cx="752475" cy="743585"/>
        </a:xfrm>
        <a:prstGeom prst="rect">
          <a:avLst/>
        </a:prstGeom>
      </xdr:spPr>
    </xdr:pic>
  </etc:cellImage>
  <etc:cellImage>
    <xdr:pic>
      <xdr:nvPicPr>
        <xdr:cNvPr id="47" name="ID_F19A376995FF49BFBC97C28F63F94D5E"/>
        <xdr:cNvPicPr>
          <a:picLocks noChangeAspect="1"/>
        </xdr:cNvPicPr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34963100"/>
          <a:ext cx="752475" cy="743585"/>
        </a:xfrm>
        <a:prstGeom prst="rect">
          <a:avLst/>
        </a:prstGeom>
      </xdr:spPr>
    </xdr:pic>
  </etc:cellImage>
  <etc:cellImage>
    <xdr:pic>
      <xdr:nvPicPr>
        <xdr:cNvPr id="50" name="ID_2F4017A36D3949D48ED1E2B4B9A3FFB3"/>
        <xdr:cNvPicPr>
          <a:picLocks noChangeAspect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8070" y="37744400"/>
          <a:ext cx="698500" cy="690880"/>
        </a:xfrm>
        <a:prstGeom prst="rect">
          <a:avLst/>
        </a:prstGeom>
      </xdr:spPr>
    </xdr:pic>
  </etc:cellImage>
  <etc:cellImage>
    <xdr:pic>
      <xdr:nvPicPr>
        <xdr:cNvPr id="55" name="ID_1E4BD9C09B674A6284709C011A77DB6C" descr="post_object_image_926443699"/>
        <xdr:cNvPicPr/>
      </xdr:nvPicPr>
      <xdr:blipFill>
        <a:blip r:embed="rId48"/>
        <a:stretch>
          <a:fillRect/>
        </a:stretch>
      </xdr:blipFill>
      <xdr:spPr>
        <a:xfrm>
          <a:off x="0" y="0"/>
          <a:ext cx="8915400" cy="7216140"/>
        </a:xfrm>
        <a:prstGeom prst="rect">
          <a:avLst/>
        </a:prstGeom>
      </xdr:spPr>
    </xdr:pic>
  </etc:cellImage>
  <etc:cellImage>
    <xdr:pic>
      <xdr:nvPicPr>
        <xdr:cNvPr id="56" name="ID_35C9F6F0146C45B8BAF9F3A2F99FEAB5"/>
        <xdr:cNvPicPr>
          <a:picLocks noChangeAspect="1"/>
        </xdr:cNvPicPr>
      </xdr:nvPicPr>
      <xdr:blipFill>
        <a:blip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830" y="4105275"/>
          <a:ext cx="471170" cy="687070"/>
        </a:xfrm>
        <a:prstGeom prst="rect">
          <a:avLst/>
        </a:prstGeom>
      </xdr:spPr>
    </xdr:pic>
  </etc:cellImage>
  <etc:cellImage>
    <xdr:pic>
      <xdr:nvPicPr>
        <xdr:cNvPr id="19" name="ID_0A29335429294810BCB54EE436FEDED2"/>
        <xdr:cNvPicPr>
          <a:picLocks noChangeAspect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5947410"/>
          <a:ext cx="563880" cy="743585"/>
        </a:xfrm>
        <a:prstGeom prst="rect">
          <a:avLst/>
        </a:prstGeom>
      </xdr:spPr>
    </xdr:pic>
  </etc:cellImage>
  <etc:cellImage>
    <xdr:pic>
      <xdr:nvPicPr>
        <xdr:cNvPr id="21" name="ID_3A6A9731BC1A451E9A3742E99A71BA76"/>
        <xdr:cNvPicPr>
          <a:picLocks noChangeAspect="1"/>
        </xdr:cNvPicPr>
      </xdr:nvPicPr>
      <xdr:blipFill>
        <a:blip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5029200"/>
          <a:ext cx="752475" cy="743585"/>
        </a:xfrm>
        <a:prstGeom prst="rect">
          <a:avLst/>
        </a:prstGeom>
      </xdr:spPr>
    </xdr:pic>
  </etc:cellImage>
  <etc:cellImage>
    <xdr:pic>
      <xdr:nvPicPr>
        <xdr:cNvPr id="51" name="ID_D01B7800ABD742FCA4BF41E2786B3041"/>
        <xdr:cNvPicPr>
          <a:picLocks noChangeAspect="1"/>
        </xdr:cNvPicPr>
      </xdr:nvPicPr>
      <xdr:blipFill>
        <a:blip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6865620"/>
          <a:ext cx="752475" cy="743585"/>
        </a:xfrm>
        <a:prstGeom prst="rect">
          <a:avLst/>
        </a:prstGeom>
      </xdr:spPr>
    </xdr:pic>
  </etc:cellImage>
  <etc:cellImage>
    <xdr:pic>
      <xdr:nvPicPr>
        <xdr:cNvPr id="58" name="ID_AA1655DEA13D40B1BC341080CEC335F8"/>
        <xdr:cNvPicPr>
          <a:picLocks noChangeAspect="1"/>
        </xdr:cNvPicPr>
      </xdr:nvPicPr>
      <xdr:blipFill>
        <a:blip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7783830"/>
          <a:ext cx="752475" cy="743585"/>
        </a:xfrm>
        <a:prstGeom prst="rect">
          <a:avLst/>
        </a:prstGeom>
      </xdr:spPr>
    </xdr:pic>
  </etc:cellImage>
  <etc:cellImage>
    <xdr:pic>
      <xdr:nvPicPr>
        <xdr:cNvPr id="59" name="ID_653D3114C98A47048CD836547327DE37"/>
        <xdr:cNvPicPr>
          <a:picLocks noChangeAspect="1"/>
        </xdr:cNvPicPr>
      </xdr:nvPicPr>
      <xdr:blipFill>
        <a:blip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8755" y="457200"/>
          <a:ext cx="698500" cy="690880"/>
        </a:xfrm>
        <a:prstGeom prst="rect">
          <a:avLst/>
        </a:prstGeom>
      </xdr:spPr>
    </xdr:pic>
  </etc:cellImage>
  <etc:cellImage>
    <xdr:pic>
      <xdr:nvPicPr>
        <xdr:cNvPr id="60" name="ID_40370021908B455BB354C23AEE883086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508760" y="1550035"/>
          <a:ext cx="787400" cy="629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F18825C0EFEE4196BC35592E5F0EFA8E"/>
        <xdr:cNvPicPr>
          <a:picLocks noChangeAspect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8702040"/>
          <a:ext cx="752475" cy="743585"/>
        </a:xfrm>
        <a:prstGeom prst="rect">
          <a:avLst/>
        </a:prstGeom>
      </xdr:spPr>
    </xdr:pic>
  </etc:cellImage>
  <etc:cellImage>
    <xdr:pic>
      <xdr:nvPicPr>
        <xdr:cNvPr id="62" name="ID_5C99557EBC4C434EA6D3302DEB02D896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9620250"/>
          <a:ext cx="752475" cy="742950"/>
        </a:xfrm>
        <a:prstGeom prst="rect">
          <a:avLst/>
        </a:prstGeom>
      </xdr:spPr>
    </xdr:pic>
  </etc:cellImage>
  <etc:cellImage>
    <xdr:pic>
      <xdr:nvPicPr>
        <xdr:cNvPr id="63" name="ID_88C105A1B9204090A25460CC13EE6C8F"/>
        <xdr:cNvPicPr>
          <a:picLocks noChangeAspect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10538460"/>
          <a:ext cx="752475" cy="743585"/>
        </a:xfrm>
        <a:prstGeom prst="rect">
          <a:avLst/>
        </a:prstGeom>
      </xdr:spPr>
    </xdr:pic>
  </etc:cellImage>
  <etc:cellImage>
    <xdr:pic>
      <xdr:nvPicPr>
        <xdr:cNvPr id="53" name="ID_5DD704DC3060409A8ED98D577F90BADC"/>
        <xdr:cNvPicPr>
          <a:picLocks noChangeAspect="1"/>
        </xdr:cNvPicPr>
      </xdr:nvPicPr>
      <xdr:blipFill>
        <a:blip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920" y="5740400"/>
          <a:ext cx="752475" cy="762635"/>
        </a:xfrm>
        <a:prstGeom prst="rect">
          <a:avLst/>
        </a:prstGeom>
      </xdr:spPr>
    </xdr:pic>
  </etc:cellImage>
  <etc:cellImage>
    <xdr:pic>
      <xdr:nvPicPr>
        <xdr:cNvPr id="54" name="ID_2B68C291DF55481D92AD4E8925A2A7AE"/>
        <xdr:cNvPicPr>
          <a:picLocks noChangeAspect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920" y="6518275"/>
          <a:ext cx="638175" cy="658495"/>
        </a:xfrm>
        <a:prstGeom prst="rect">
          <a:avLst/>
        </a:prstGeom>
      </xdr:spPr>
    </xdr:pic>
  </etc:cellImage>
  <etc:cellImage>
    <xdr:pic>
      <xdr:nvPicPr>
        <xdr:cNvPr id="64" name="ID_8A19AB992EE3448FBB8D67BFB5E73423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3645" y="7194550"/>
          <a:ext cx="711200" cy="687070"/>
        </a:xfrm>
        <a:prstGeom prst="rect">
          <a:avLst/>
        </a:prstGeom>
      </xdr:spPr>
    </xdr:pic>
  </etc:cellImage>
  <etc:cellImage>
    <xdr:pic>
      <xdr:nvPicPr>
        <xdr:cNvPr id="65" name="ID_C3EBCCE96DAB47D58C3EA0E306B6E1A7"/>
        <xdr:cNvPicPr>
          <a:picLocks noChangeAspect="1"/>
        </xdr:cNvPicPr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870" y="5041900"/>
          <a:ext cx="752475" cy="762635"/>
        </a:xfrm>
        <a:prstGeom prst="rect">
          <a:avLst/>
        </a:prstGeom>
      </xdr:spPr>
    </xdr:pic>
  </etc:cellImage>
  <etc:cellImage>
    <xdr:pic>
      <xdr:nvPicPr>
        <xdr:cNvPr id="76" name="ID_E208CC9C0E19429EBBCE4C85AD8E34E3"/>
        <xdr:cNvPicPr>
          <a:picLocks noChangeAspect="1"/>
        </xdr:cNvPicPr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6195" y="10081260"/>
          <a:ext cx="706120" cy="679450"/>
        </a:xfrm>
        <a:prstGeom prst="rect">
          <a:avLst/>
        </a:prstGeom>
      </xdr:spPr>
    </xdr:pic>
  </etc:cellImage>
  <etc:cellImage>
    <xdr:pic>
      <xdr:nvPicPr>
        <xdr:cNvPr id="77" name="ID_060D05D512814D65BA62060726166ECF"/>
        <xdr:cNvPicPr>
          <a:picLocks noChangeAspect="1"/>
        </xdr:cNvPicPr>
      </xdr:nvPicPr>
      <xdr:blipFill>
        <a:blip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4445" y="9347200"/>
          <a:ext cx="695325" cy="688975"/>
        </a:xfrm>
        <a:prstGeom prst="rect">
          <a:avLst/>
        </a:prstGeom>
      </xdr:spPr>
    </xdr:pic>
  </etc:cellImage>
  <etc:cellImage>
    <xdr:pic>
      <xdr:nvPicPr>
        <xdr:cNvPr id="78" name="ID_CA763543D1744DF49505D32B20383B1B"/>
        <xdr:cNvPicPr>
          <a:picLocks noChangeAspect="1"/>
        </xdr:cNvPicPr>
      </xdr:nvPicPr>
      <xdr:blipFill>
        <a:blip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870" y="8629650"/>
          <a:ext cx="752475" cy="753110"/>
        </a:xfrm>
        <a:prstGeom prst="rect">
          <a:avLst/>
        </a:prstGeom>
      </xdr:spPr>
    </xdr:pic>
  </etc:cellImage>
  <etc:cellImage>
    <xdr:pic>
      <xdr:nvPicPr>
        <xdr:cNvPr id="79" name="ID_F7445F547A3C4339B27B61BFCB2433B2"/>
        <xdr:cNvPicPr>
          <a:picLocks noChangeAspect="1"/>
        </xdr:cNvPicPr>
      </xdr:nvPicPr>
      <xdr:blipFill>
        <a:blip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5395" y="7912100"/>
          <a:ext cx="752475" cy="751840"/>
        </a:xfrm>
        <a:prstGeom prst="rect">
          <a:avLst/>
        </a:prstGeom>
      </xdr:spPr>
    </xdr:pic>
  </etc:cellImage>
  <etc:cellImage>
    <xdr:pic>
      <xdr:nvPicPr>
        <xdr:cNvPr id="80" name="ID_471DAE1DE5F944FC854EAB44138FA71B"/>
        <xdr:cNvPicPr>
          <a:picLocks noChangeAspect="1"/>
        </xdr:cNvPicPr>
      </xdr:nvPicPr>
      <xdr:blipFill>
        <a:blip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870" y="4324350"/>
          <a:ext cx="752475" cy="762635"/>
        </a:xfrm>
        <a:prstGeom prst="rect">
          <a:avLst/>
        </a:prstGeom>
      </xdr:spPr>
    </xdr:pic>
  </etc:cellImage>
  <etc:cellImage>
    <xdr:pic>
      <xdr:nvPicPr>
        <xdr:cNvPr id="81" name="ID_A2A33D2011D8429B8228C210EFA4B6C9"/>
        <xdr:cNvPicPr>
          <a:picLocks noChangeAspect="1"/>
        </xdr:cNvPicPr>
      </xdr:nvPicPr>
      <xdr:blipFill>
        <a:blip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870" y="3606800"/>
          <a:ext cx="752475" cy="772160"/>
        </a:xfrm>
        <a:prstGeom prst="rect">
          <a:avLst/>
        </a:prstGeom>
      </xdr:spPr>
    </xdr:pic>
  </etc:cellImage>
  <etc:cellImage>
    <xdr:pic>
      <xdr:nvPicPr>
        <xdr:cNvPr id="82" name="ID_D3DBF8B073D145AEAF21A38B7D829A47"/>
        <xdr:cNvPicPr>
          <a:picLocks noChangeAspect="1"/>
        </xdr:cNvPicPr>
      </xdr:nvPicPr>
      <xdr:blipFill>
        <a:blip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2545" y="2936875"/>
          <a:ext cx="752475" cy="781685"/>
        </a:xfrm>
        <a:prstGeom prst="rect">
          <a:avLst/>
        </a:prstGeom>
      </xdr:spPr>
    </xdr:pic>
  </etc:cellImage>
  <etc:cellImage>
    <xdr:pic>
      <xdr:nvPicPr>
        <xdr:cNvPr id="83" name="ID_B2DC0E0BBFD042FCB51999E31339CD0C"/>
        <xdr:cNvPicPr>
          <a:picLocks noChangeAspect="1"/>
        </xdr:cNvPicPr>
      </xdr:nvPicPr>
      <xdr:blipFill>
        <a:blip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870" y="2171700"/>
          <a:ext cx="752475" cy="781685"/>
        </a:xfrm>
        <a:prstGeom prst="rect">
          <a:avLst/>
        </a:prstGeom>
      </xdr:spPr>
    </xdr:pic>
  </etc:cellImage>
  <etc:cellImage>
    <xdr:pic>
      <xdr:nvPicPr>
        <xdr:cNvPr id="84" name="ID_95AB876E5E42489194B1D75BB7DFFF8C" descr="post_object_image_2129581850"/>
        <xdr:cNvPicPr/>
      </xdr:nvPicPr>
      <xdr:blipFill>
        <a:blip r:embed="rId71"/>
        <a:stretch>
          <a:fillRect/>
        </a:stretch>
      </xdr:blipFill>
      <xdr:spPr>
        <a:xfrm>
          <a:off x="0" y="0"/>
          <a:ext cx="8382000" cy="8382000"/>
        </a:xfrm>
        <a:prstGeom prst="rect">
          <a:avLst/>
        </a:prstGeom>
      </xdr:spPr>
    </xdr:pic>
  </etc:cellImage>
  <etc:cellImage>
    <xdr:pic>
      <xdr:nvPicPr>
        <xdr:cNvPr id="85" name="ID_F39280F405654843BE432222B17F5005" descr="post_object_image_4136225095"/>
        <xdr:cNvPicPr/>
      </xdr:nvPicPr>
      <xdr:blipFill>
        <a:blip r:embed="rId72"/>
        <a:stretch>
          <a:fillRect/>
        </a:stretch>
      </xdr:blipFill>
      <xdr:spPr>
        <a:xfrm>
          <a:off x="0" y="0"/>
          <a:ext cx="1162050" cy="1060450"/>
        </a:xfrm>
        <a:prstGeom prst="rect">
          <a:avLst/>
        </a:prstGeom>
      </xdr:spPr>
    </xdr:pic>
  </etc:cellImage>
  <etc:cellImage>
    <xdr:pic>
      <xdr:nvPicPr>
        <xdr:cNvPr id="66" name="ID_2A68DD4A8281412585710166C24EB849" descr="微信图片_20251021164351_287_5"/>
        <xdr:cNvPicPr/>
      </xdr:nvPicPr>
      <xdr:blipFill>
        <a:blip r:embed="rId73"/>
        <a:stretch>
          <a:fillRect/>
        </a:stretch>
      </xdr:blipFill>
      <xdr:spPr>
        <a:xfrm>
          <a:off x="0" y="0"/>
          <a:ext cx="4714875" cy="6115050"/>
        </a:xfrm>
        <a:prstGeom prst="rect">
          <a:avLst/>
        </a:prstGeom>
      </xdr:spPr>
    </xdr:pic>
  </etc:cellImage>
  <etc:cellImage>
    <xdr:pic>
      <xdr:nvPicPr>
        <xdr:cNvPr id="13" name="ID_567648EBF7E44F97AC3A25C373261BEE" descr="洗头床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2872105" y="4464050"/>
          <a:ext cx="1120140" cy="583565"/>
        </a:xfrm>
        <a:prstGeom prst="rect">
          <a:avLst/>
        </a:prstGeom>
      </xdr:spPr>
    </xdr:pic>
  </etc:cellImage>
  <etc:cellImage>
    <xdr:pic>
      <xdr:nvPicPr>
        <xdr:cNvPr id="14" name="ID_6E4A1CC253364BA7A2D76178FC893577" descr="讲台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386840" y="31959550"/>
          <a:ext cx="773430" cy="775335"/>
        </a:xfrm>
        <a:prstGeom prst="rect">
          <a:avLst/>
        </a:prstGeom>
      </xdr:spPr>
    </xdr:pic>
  </etc:cellImage>
  <etc:cellImage>
    <xdr:pic>
      <xdr:nvPicPr>
        <xdr:cNvPr id="12" name="ID_6B9DB8B87C714A68874A5EE856900BC7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9696450" y="1577975"/>
          <a:ext cx="1619250" cy="819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E7BA56A84F9946D1A560FDF670D8AC06" descr="TQL4PB30}NX58$QQ%J[@0HX"/>
        <xdr:cNvPicPr>
          <a:picLocks noChangeAspect="1"/>
        </xdr:cNvPicPr>
      </xdr:nvPicPr>
      <xdr:blipFill>
        <a:blip r:embed="rId77"/>
        <a:srcRect r="7025" b="17853"/>
        <a:stretch>
          <a:fillRect/>
        </a:stretch>
      </xdr:blipFill>
      <xdr:spPr>
        <a:xfrm>
          <a:off x="9696450" y="2505075"/>
          <a:ext cx="691515" cy="56007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3" name="ID_93EFC58A3088448BB2BEEB09944B28DE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9696450" y="3432175"/>
          <a:ext cx="882650" cy="593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4C84DAA850E741098817DC178FCF3C30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9696450" y="4127500"/>
          <a:ext cx="864235" cy="631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2DDD7A5B485D4234903C2B7D25059642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9696450" y="5795010"/>
          <a:ext cx="997585" cy="6305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6ABC244F94744BBF987AE0F55A1DA303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0508615" y="2540000"/>
          <a:ext cx="1362710" cy="2143125"/>
        </a:xfrm>
        <a:prstGeom prst="rect">
          <a:avLst/>
        </a:prstGeom>
      </xdr:spPr>
    </xdr:pic>
  </etc:cellImage>
  <etc:cellImage>
    <xdr:pic>
      <xdr:nvPicPr>
        <xdr:cNvPr id="67" name="ID_2E77B42F5681457DA4975C35D357517B" descr="美容工具车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1889740" y="2543175"/>
          <a:ext cx="7226935" cy="10156825"/>
        </a:xfrm>
        <a:prstGeom prst="rect">
          <a:avLst/>
        </a:prstGeom>
      </xdr:spPr>
    </xdr:pic>
  </etc:cellImage>
  <etc:cellImage>
    <xdr:pic>
      <xdr:nvPicPr>
        <xdr:cNvPr id="68" name="ID_BFE80398AD354BC2859F15F31277DC6B"/>
        <xdr:cNvPicPr>
          <a:picLocks noChangeAspect="1"/>
        </xdr:cNvPicPr>
      </xdr:nvPicPr>
      <xdr:blipFill>
        <a:blip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8070" y="21983700"/>
          <a:ext cx="698500" cy="688975"/>
        </a:xfrm>
        <a:prstGeom prst="rect">
          <a:avLst/>
        </a:prstGeom>
      </xdr:spPr>
    </xdr:pic>
  </etc:cellImage>
  <etc:cellImage>
    <xdr:pic>
      <xdr:nvPicPr>
        <xdr:cNvPr id="69" name="ID_8454EE1F1A3C4F088013AE44545F5FDB"/>
        <xdr:cNvPicPr>
          <a:picLocks noChangeAspect="1"/>
        </xdr:cNvPicPr>
      </xdr:nvPicPr>
      <xdr:blipFill>
        <a:blip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860" y="5490845"/>
          <a:ext cx="698500" cy="6762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<sst xmlns="http://schemas.openxmlformats.org/spreadsheetml/2006/main" count="435" uniqueCount="265">
  <si>
    <t>美容家电类</t>
  </si>
  <si>
    <t>序号</t>
  </si>
  <si>
    <t>名称</t>
  </si>
  <si>
    <t>示例图片</t>
  </si>
  <si>
    <t>参数及配置</t>
  </si>
  <si>
    <t>数量</t>
  </si>
  <si>
    <t>单位</t>
  </si>
  <si>
    <t>预算单价
（元）</t>
  </si>
  <si>
    <t>总价
（元）</t>
  </si>
  <si>
    <t>备注</t>
  </si>
  <si>
    <t>电动治疗床
（美容床）</t>
  </si>
  <si>
    <t>功能配置：有线手控器，自带脚控，加配带加热，白色。
参数：1.尺寸：长宽高2000*790*540-870（可调高低）mm； 2.承重能力：≤175KG，角度调节范围，： 靠背≤65°， 屈膝≤25°；3.床体升降高度：570mm-830mm；  4.带3组电机，高低/靠背/腿部（屈膝）全电动调节 ； 5.自带6组脚控控制（靠背、升降、屈膝），带线手控器
配置：1.床主体一件 ；2.说明书一份 ；  3.电源线一条 ；4.手控器一个
另含 枕头：亚朵深睡眠Pro3.0款 尺寸：70×42× 10CM；床上四件套：下垂50公分；美容工具车550*370*820mm；</t>
  </si>
  <si>
    <t>张</t>
  </si>
  <si>
    <t>美容工具车示例</t>
  </si>
  <si>
    <t>凳子</t>
  </si>
  <si>
    <t>33*42~45*42cm
奶白色</t>
  </si>
  <si>
    <t>把</t>
  </si>
  <si>
    <t>电动注射床</t>
  </si>
  <si>
    <t>功能配置：有线手控器，自带脚控，加配带加热，白色。
参数：1.尺寸：长宽高1810*830（含扶手）*570-830（可调高低）mm，座椅部份可左右旋转各120°         2.承载能力：≤200kg，调节角度范围：靠背≤85°，腿托≤90°，坐垫倾斜≤25°                                                              3.床体升降高度：570mm-830mm                                                       4.带4组电机，高低/靠背/座垫/脚部全电动调节，带一健复位功能，带两个记忆位置设定（M1、M2）                                                                             5.自带四组脚控控制（靠背、升降、腿托），带线手控器、带急停开关，一键锁定，操控便利。
配置：1.床主体一件； 2.扶手一对（左右扶手）                    3.头枕一个（含吊枕头）； 4.说明书一份                             5.电源线一条；6.手控器一个。
另含 枕头：亚朵深睡眠Pro3.0款 尺寸：70×42× 10CM；床上四件套：下垂50公分；注射椅：人体工学带靠背640*640*560/750奶白色；美容工具车550*370*820mm；</t>
  </si>
  <si>
    <t>注射椅示例</t>
  </si>
  <si>
    <t>洗脸洗头按摩一体
床</t>
  </si>
  <si>
    <t>功能配置：有线手控器，自带脚控，加配带加热，白色；
参数：1.尺寸：长宽高1935*695*550-870（可调高低）mm，座椅部份可左右旋转各120°； 2.承重能力：≤175KG，角度调节范围： 靠背≤65°， 腿托≤85°； 3.床体升降高度：550mm-870mm；4.带两组电机，整床升降，靠背腿托升降（联动设计，靠背腿托同步联动）； 5.自带两组脚控控制（升降，靠背腿托），带线手控器
配置：1.床主体一件； 2.头枕一个（含吊枕头）                    3.说明书一份； 4.电源线一条  5.手控器一个；
含枕头：亚朵深睡眠Pro3.0款 尺寸：70×42× 10CM；床上四件套：下垂50公分；美容工具车550*370*820mm；</t>
  </si>
  <si>
    <t>台</t>
  </si>
  <si>
    <t>床上四件套示例</t>
  </si>
  <si>
    <t>皮肤管理综合
仪</t>
  </si>
  <si>
    <r>
      <rPr>
        <sz val="11"/>
        <color rgb="FF000000"/>
        <rFont val="汉仪书宋二KW"/>
        <charset val="204"/>
      </rPr>
      <t>功能：注氧</t>
    </r>
    <r>
      <rPr>
        <sz val="11"/>
        <color rgb="FF000000"/>
        <rFont val="Arial"/>
        <charset val="204"/>
      </rPr>
      <t>·</t>
    </r>
    <r>
      <rPr>
        <sz val="11"/>
        <color rgb="FF000000"/>
        <rFont val="汉仪书宋二KW"/>
        <charset val="204"/>
      </rPr>
      <t>角质铲</t>
    </r>
    <r>
      <rPr>
        <sz val="11"/>
        <color rgb="FF000000"/>
        <rFont val="Arial"/>
        <charset val="204"/>
      </rPr>
      <t>·</t>
    </r>
    <r>
      <rPr>
        <sz val="11"/>
        <color rgb="FF000000"/>
        <rFont val="汉仪书宋二KW"/>
        <charset val="204"/>
      </rPr>
      <t>悬震头</t>
    </r>
    <r>
      <rPr>
        <sz val="11"/>
        <color rgb="FF000000"/>
        <rFont val="Arial"/>
        <charset val="204"/>
      </rPr>
      <t>·</t>
    </r>
    <r>
      <rPr>
        <sz val="11"/>
        <color rgb="FF000000"/>
        <rFont val="汉仪书宋二KW"/>
        <charset val="204"/>
      </rPr>
      <t>面部导入</t>
    </r>
    <r>
      <rPr>
        <sz val="11"/>
        <color rgb="FF000000"/>
        <rFont val="Arial"/>
        <charset val="204"/>
      </rPr>
      <t>·</t>
    </r>
    <r>
      <rPr>
        <sz val="11"/>
        <color rgb="FF000000"/>
        <rFont val="汉仪书宋二KW"/>
        <charset val="204"/>
      </rPr>
      <t>热能</t>
    </r>
    <r>
      <rPr>
        <sz val="11"/>
        <color rgb="FF000000"/>
        <rFont val="Arial"/>
        <charset val="204"/>
      </rPr>
      <t>*1·BIO*3·</t>
    </r>
    <r>
      <rPr>
        <sz val="11"/>
        <color rgb="FF000000"/>
        <rFont val="汉仪书宋二KW"/>
        <charset val="204"/>
      </rPr>
      <t>冷热导入；尺寸大小：≤</t>
    </r>
    <r>
      <rPr>
        <sz val="11"/>
        <color rgb="FF000000"/>
        <rFont val="Arial"/>
        <charset val="204"/>
      </rPr>
      <t>520*410*410mm</t>
    </r>
  </si>
  <si>
    <t>气泡清洁仪</t>
  </si>
  <si>
    <r>
      <rPr>
        <sz val="11"/>
        <color rgb="FF000000"/>
        <rFont val="宋体"/>
        <charset val="204"/>
      </rPr>
      <t>功能：清洁导入笔、冷热导入、注氧；
尺寸≤</t>
    </r>
    <r>
      <rPr>
        <sz val="11"/>
        <color rgb="FF000000"/>
        <rFont val="Arial"/>
        <charset val="204"/>
      </rPr>
      <t>570*460*430mm</t>
    </r>
    <r>
      <rPr>
        <sz val="11"/>
        <color rgb="FF000000"/>
        <rFont val="宋体"/>
        <charset val="204"/>
      </rPr>
      <t>；</t>
    </r>
  </si>
  <si>
    <t>冷热喷</t>
  </si>
  <si>
    <r>
      <rPr>
        <sz val="11"/>
        <color rgb="FF000000"/>
        <rFont val="宋体"/>
        <charset val="204"/>
      </rPr>
      <t>功能：离子喷雾；尺寸：长</t>
    </r>
    <r>
      <rPr>
        <sz val="11"/>
        <color rgb="FF000000"/>
        <rFont val="Arial"/>
        <charset val="204"/>
      </rPr>
      <t>1100*</t>
    </r>
    <r>
      <rPr>
        <sz val="11"/>
        <color rgb="FF000000"/>
        <rFont val="宋体"/>
        <charset val="204"/>
      </rPr>
      <t>宽</t>
    </r>
    <r>
      <rPr>
        <sz val="11"/>
        <color rgb="FF000000"/>
        <rFont val="Arial"/>
        <charset val="204"/>
      </rPr>
      <t>390*</t>
    </r>
    <r>
      <rPr>
        <sz val="11"/>
        <color rgb="FF000000"/>
        <rFont val="宋体"/>
        <charset val="204"/>
      </rPr>
      <t>高</t>
    </r>
    <r>
      <rPr>
        <sz val="11"/>
        <color rgb="FF000000"/>
        <rFont val="Arial"/>
        <charset val="204"/>
      </rPr>
      <t>280mm</t>
    </r>
  </si>
  <si>
    <t>合计</t>
  </si>
  <si>
    <t>一次性物品类</t>
  </si>
  <si>
    <t>参数</t>
  </si>
  <si>
    <t>香薰</t>
  </si>
  <si>
    <t>200ml</t>
  </si>
  <si>
    <t>瓶</t>
  </si>
  <si>
    <t>参考品牌：宋朝香氛</t>
  </si>
  <si>
    <t xml:space="preserve">7.5cm*8cm*19.2cm
</t>
  </si>
  <si>
    <t>个</t>
  </si>
  <si>
    <t>一次性浴帽</t>
  </si>
  <si>
    <t>pe新料</t>
  </si>
  <si>
    <t>只</t>
  </si>
  <si>
    <t>束发带</t>
  </si>
  <si>
    <t>非拉伸状态下尺寸：平铺状态长47cm宽6.5cm</t>
  </si>
  <si>
    <t>条</t>
  </si>
  <si>
    <t>皮筋</t>
  </si>
  <si>
    <t>直径4.2</t>
  </si>
  <si>
    <t>粉扑</t>
  </si>
  <si>
    <t>52*55mm厚度7mm</t>
  </si>
  <si>
    <t>一次性植绒粉扑</t>
  </si>
  <si>
    <t>眉刷</t>
  </si>
  <si>
    <t>支</t>
  </si>
  <si>
    <t>一次性唇刷</t>
  </si>
  <si>
    <t>根</t>
  </si>
  <si>
    <t>洗脸巾</t>
  </si>
  <si>
    <t>一包60片：150mm*200mm</t>
  </si>
  <si>
    <t>包</t>
  </si>
  <si>
    <t>卸妆棉</t>
  </si>
  <si>
    <t>5cm*6cm 材质：植物纤维+脱脂棉一盒150片</t>
  </si>
  <si>
    <t>盒</t>
  </si>
  <si>
    <t>天丝浴裙</t>
  </si>
  <si>
    <t>均码，灰色，粉色</t>
  </si>
  <si>
    <t>件</t>
  </si>
  <si>
    <t>客人拖鞋</t>
  </si>
  <si>
    <t>女35-40 ;男42-44
女50双/男20双</t>
  </si>
  <si>
    <t>双</t>
  </si>
  <si>
    <t>一次性咖啡杯
（热）</t>
  </si>
  <si>
    <t>260ml
LOGO用医院图片改金色</t>
  </si>
  <si>
    <t>一次性咖啡杯
（冰）＋杯套</t>
  </si>
  <si>
    <t>260 ml
LOGO用医院图片改金色</t>
  </si>
  <si>
    <t>一次性手提袋</t>
  </si>
  <si>
    <t>25x20x12
LOGO用医院图片改金色</t>
  </si>
  <si>
    <t>家具类</t>
  </si>
  <si>
    <t>大堂前台桌</t>
  </si>
  <si>
    <t>鱼肚白+金色不锈钢
360*60*100cm</t>
  </si>
  <si>
    <t>激光区前台桌</t>
  </si>
  <si>
    <t>2400x1050x900mm</t>
  </si>
  <si>
    <t>办公桌椅</t>
  </si>
  <si>
    <t>160*80*75*5cm
1.6米大叶松办公桌+伯
然办公椅</t>
  </si>
  <si>
    <t>套</t>
  </si>
  <si>
    <t>办公桌</t>
  </si>
  <si>
    <t>激光区诊室.客户VIP区
室140×75×60，带边柜</t>
  </si>
  <si>
    <t>办公椅</t>
  </si>
  <si>
    <t>激光区诊室.客户VIP区
室浅灰色 总高115-
125cm</t>
  </si>
  <si>
    <t>客户椅</t>
  </si>
  <si>
    <t>激光区诊室.客户VIP区
室尺寸：坐高41cm×椅
高78cm，底座宽
40cm×45cm</t>
  </si>
  <si>
    <t>患者椅</t>
  </si>
  <si>
    <t>门诊诊室
550*615*820</t>
  </si>
  <si>
    <t>大堂沙发</t>
  </si>
  <si>
    <t>仿真皮 3.5m沙发</t>
  </si>
  <si>
    <t>化妆间单人沙发</t>
  </si>
  <si>
    <t>76*51*61cm</t>
  </si>
  <si>
    <t>大厅单人沙发</t>
  </si>
  <si>
    <t>85.5x65x67cm ;76x40cm</t>
  </si>
  <si>
    <t>VIP室沙发</t>
  </si>
  <si>
    <t>2000x630mm，仿真皮</t>
  </si>
  <si>
    <t>茶桌</t>
  </si>
  <si>
    <t>160*80*75cm，全套桌椅+内嵌式烧水台</t>
  </si>
  <si>
    <t>信息类</t>
  </si>
  <si>
    <t>小米对讲机</t>
  </si>
  <si>
    <r>
      <rPr>
        <sz val="11"/>
        <color rgb="FF000000"/>
        <rFont val="宋体"/>
        <charset val="204"/>
      </rPr>
      <t>电池续航：</t>
    </r>
    <r>
      <rPr>
        <sz val="11"/>
        <color rgb="FF000000"/>
        <rFont val="Arial"/>
        <charset val="204"/>
      </rPr>
      <t>470mAh 43</t>
    </r>
    <r>
      <rPr>
        <sz val="11"/>
        <color rgb="FF000000"/>
        <rFont val="宋体"/>
        <charset val="204"/>
      </rPr>
      <t>小时待机；尺寸：</t>
    </r>
    <r>
      <rPr>
        <sz val="11"/>
        <color rgb="FF000000"/>
        <rFont val="Arial"/>
        <charset val="204"/>
      </rPr>
      <t>51*31.5*25.6mm</t>
    </r>
    <r>
      <rPr>
        <sz val="11"/>
        <color rgb="FF000000"/>
        <rFont val="宋体"/>
        <charset val="204"/>
      </rPr>
      <t>（含背夹）；</t>
    </r>
  </si>
  <si>
    <t>显示器</t>
  </si>
  <si>
    <t>24寸白框高颜值显示器</t>
  </si>
  <si>
    <t>iPad Air</t>
  </si>
  <si>
    <t>深空灰色；11英寸iPad Air最新款（512G）；无线局域网机型</t>
  </si>
  <si>
    <t>生活家电类</t>
  </si>
  <si>
    <t>戴森吹风机</t>
  </si>
  <si>
    <t>品牌：戴森
型号：HD08红
电压：220V
最大功率：1600W</t>
  </si>
  <si>
    <t>佳能相机R50</t>
  </si>
  <si>
    <t>RF18-45+RF50-1.8小痰盂镜头</t>
  </si>
  <si>
    <t>拍照背景板</t>
  </si>
  <si>
    <t>1.35*2米</t>
  </si>
  <si>
    <t>块</t>
  </si>
  <si>
    <t>补光灯</t>
  </si>
  <si>
    <t>200W灯+2.8米灯架</t>
  </si>
  <si>
    <t>挂烫机</t>
  </si>
  <si>
    <t>44x27x164CM</t>
  </si>
  <si>
    <t>直饮水机</t>
  </si>
  <si>
    <t>落地1只、壁挂2只</t>
  </si>
  <si>
    <t>咖啡机</t>
  </si>
  <si>
    <t>DrCoffee咖博士F10</t>
  </si>
  <si>
    <t>微波炉（圈厨经典复古微波炉）</t>
  </si>
  <si>
    <t>451x363x257mm</t>
  </si>
  <si>
    <t>饮水机</t>
  </si>
  <si>
    <t>370*160*325mm</t>
  </si>
  <si>
    <t>电蒸锅</t>
  </si>
  <si>
    <t>355x279x428MM</t>
  </si>
  <si>
    <t>VIP室电视机</t>
  </si>
  <si>
    <t xml:space="preserve">品牌：小米 尺寸：75分辨率：3840*2160 刷新率：144Hz  </t>
  </si>
  <si>
    <t>冰袋面膜冰箱（公共区）</t>
  </si>
  <si>
    <t>长600*宽540*高1970mm
米白色</t>
  </si>
  <si>
    <t>冰箱（生活区  小吉508Pro2.0）</t>
  </si>
  <si>
    <t>838*650*1870CM</t>
  </si>
  <si>
    <t>山姆制冰机</t>
  </si>
  <si>
    <t>冰块尺寸26*32mm</t>
  </si>
  <si>
    <t>空气净化器（戴森）</t>
  </si>
  <si>
    <t>1050*204*120mm</t>
  </si>
  <si>
    <t>扫地机器人（小米）</t>
  </si>
  <si>
    <t>419mm*450mm*280mm</t>
  </si>
  <si>
    <t>洗衣机（备注：松下）</t>
  </si>
  <si>
    <t>845×587×596mm</t>
  </si>
  <si>
    <t>超声波清洗机（洗
眼镜/首饰）</t>
  </si>
  <si>
    <t>6.5cm*9.8cm</t>
  </si>
  <si>
    <t>灯具摆件类</t>
  </si>
  <si>
    <t>墙面镜子</t>
  </si>
  <si>
    <t>170cm x 70 cm</t>
  </si>
  <si>
    <t>全身镜</t>
  </si>
  <si>
    <t>180×80cm</t>
  </si>
  <si>
    <t>壁灯</t>
  </si>
  <si>
    <t>10*80cm</t>
  </si>
  <si>
    <t>总长1250mm</t>
  </si>
  <si>
    <t>艺术装置</t>
  </si>
  <si>
    <t>600*500*2000mm</t>
  </si>
  <si>
    <t>消毒牌</t>
  </si>
  <si>
    <t>12*16cm        32*21cm</t>
  </si>
  <si>
    <t>首饰盒</t>
  </si>
  <si>
    <t>14.8cm*17cm</t>
  </si>
  <si>
    <t>托盘</t>
  </si>
  <si>
    <t>长方形托盘37.5cm*25.8cm*3.5cm</t>
  </si>
  <si>
    <t>化妆品置物架</t>
  </si>
  <si>
    <t>33cm*18cm*32cm</t>
  </si>
  <si>
    <t>置物架</t>
  </si>
  <si>
    <t>10cm*7.2cm*9cm</t>
  </si>
  <si>
    <t>500x240x115mm</t>
  </si>
  <si>
    <t>微波炉架</t>
  </si>
  <si>
    <t>64x40.5x36CM</t>
  </si>
  <si>
    <t>VIP室衣架</t>
  </si>
  <si>
    <t>1730x560mm</t>
  </si>
  <si>
    <t>咖啡台</t>
  </si>
  <si>
    <t>定制</t>
  </si>
  <si>
    <t>资料室壁柜</t>
  </si>
  <si>
    <t>置物柜</t>
  </si>
  <si>
    <t>1000x340x1530</t>
  </si>
  <si>
    <t>转角换鞋凳</t>
  </si>
  <si>
    <t>软包背</t>
  </si>
  <si>
    <t>组</t>
  </si>
  <si>
    <t>药房药品柜</t>
  </si>
  <si>
    <t>铁皮</t>
  </si>
  <si>
    <t>文件柜</t>
  </si>
  <si>
    <t>展示柜</t>
  </si>
  <si>
    <t>1100x1100x2000mm</t>
  </si>
  <si>
    <t>收纳盒</t>
  </si>
  <si>
    <t>资料室沙发</t>
  </si>
  <si>
    <t>170*170*高70*座椅宽90cm</t>
  </si>
  <si>
    <t>其</t>
  </si>
  <si>
    <t xml:space="preserve">
2500</t>
  </si>
  <si>
    <t>资料室员工办公区
桌椅</t>
  </si>
  <si>
    <t xml:space="preserve">
</t>
  </si>
  <si>
    <t>资料室会议桌椅</t>
  </si>
  <si>
    <t>尺寸:长2200*宽1200*高
750mm
配套8把椅子</t>
  </si>
  <si>
    <t>医生椅</t>
  </si>
  <si>
    <t>门诊诊室</t>
  </si>
  <si>
    <t>诊桌</t>
  </si>
  <si>
    <t>门诊诊室
1400*1200*750mm</t>
  </si>
  <si>
    <t>小桌</t>
  </si>
  <si>
    <t>尺寸：40×32×61</t>
  </si>
  <si>
    <t>示教室桌子</t>
  </si>
  <si>
    <t>100×31cm</t>
  </si>
  <si>
    <t>桌子</t>
  </si>
  <si>
    <t>80cm×75cm</t>
  </si>
  <si>
    <t>演讲桌</t>
  </si>
  <si>
    <t>400mm*550mm*860-
1330mm</t>
  </si>
  <si>
    <t>大厅茶几</t>
  </si>
  <si>
    <t>128*93*40cm</t>
  </si>
  <si>
    <t>大厅边几</t>
  </si>
  <si>
    <t>450*450*530mm</t>
  </si>
  <si>
    <t>VIP室茶几（两个为1套）</t>
  </si>
  <si>
    <t>大：530x360x750mm
小：500x440x330mm</t>
  </si>
  <si>
    <t>美妆类</t>
  </si>
  <si>
    <t>卡诗元气姜粉瓶生姜洗发水</t>
  </si>
  <si>
    <t xml:space="preserve">品牌：卡诗
产地：西班牙
颜色：粉色瓶
功效：控油，清洁，丰盈蓬松
容量：500ml
</t>
  </si>
  <si>
    <t>卡诗白金蓬蓬瓶赋活洗发水</t>
  </si>
  <si>
    <t xml:space="preserve">品牌：卡诗
产地：西班牙
颜色：白色瓶
功效：清洁，丰盈蓬松
容量：500ml
</t>
  </si>
  <si>
    <t>美宝莲眼唇卸妆水</t>
  </si>
  <si>
    <t>品牌：美宝莲
容量：400mlx3瓶
功能：眼唇卸妆</t>
  </si>
  <si>
    <t>植村秀琥珀卸妆油</t>
  </si>
  <si>
    <t>品牌：植村秀
产地：日本
功能：面部卸妆
容量：450ml</t>
  </si>
  <si>
    <t>柏瑞美定妆喷雾</t>
  </si>
  <si>
    <t xml:space="preserve">品牌：柏瑞美
容量：100ml
功能：保湿定妆
颜色：黑色瓶
</t>
  </si>
  <si>
    <t>BABI定型喷雾</t>
  </si>
  <si>
    <t>品牌：BABI
容量：300ml
类型：轻盈定型喷雾</t>
  </si>
  <si>
    <t>雅诗兰黛沁水粉底液</t>
  </si>
  <si>
    <t>品牌：雅诗兰黛
容量：30ml
类型：沁水粉底液
色号：2C0#63自然肤色</t>
  </si>
  <si>
    <t>NARS定妆大白饼</t>
  </si>
  <si>
    <t>品牌：NARS
克重：10g
类型：经典大白饼
妆效：哑光
产地：意大利</t>
  </si>
  <si>
    <t>纪梵希四宫格明星柔雾散粉</t>
  </si>
  <si>
    <t>品牌：纪梵希
克重：12g
色号：“百搭滤镜”1号色
产地：意大利</t>
  </si>
  <si>
    <t>美容碗+原液刷</t>
  </si>
  <si>
    <t>品牌：其他
类型：链接中的2号玻璃碗
玻璃碗规格：碗口直径7.5cm，高3.5cm</t>
  </si>
  <si>
    <t>腮红（Dior）</t>
  </si>
  <si>
    <t>100奶茶裸杏哑光</t>
  </si>
  <si>
    <t>口红（按图品牌色号）</t>
  </si>
  <si>
    <t>ysl610冰乌龙</t>
  </si>
  <si>
    <t>质感哑光16经典正红</t>
  </si>
  <si>
    <t>fresh唇膏（按图品牌色号）</t>
  </si>
  <si>
    <t>4.3G</t>
  </si>
  <si>
    <t>眉粉（按图品牌色号）</t>
  </si>
  <si>
    <t>801深咖色</t>
  </si>
  <si>
    <t>气垫（YSL按图品牌色号）</t>
  </si>
  <si>
    <t>20｜自然白皙肤色</t>
  </si>
  <si>
    <t>修容（按图品牌色号）</t>
  </si>
  <si>
    <t>1号经典咖棕</t>
  </si>
  <si>
    <t>睫毛夹</t>
  </si>
  <si>
    <t>213广角睫毛夹银色</t>
  </si>
  <si>
    <t>戴森气垫梳</t>
  </si>
  <si>
    <t>紫色</t>
  </si>
  <si>
    <t>手持镜（定制）</t>
  </si>
  <si>
    <t>13*23cm</t>
  </si>
  <si>
    <t>台式镜子</t>
  </si>
  <si>
    <t>白色，10.4英寸，3色光源，3000mAh尺寸：底座长125mm*高390mm</t>
  </si>
  <si>
    <t>窗帘技术参数</t>
  </si>
  <si>
    <t>窗帘</t>
  </si>
  <si>
    <t>（帘布遮光闭合时）。表、背面双层薄纱结构，中间层聚酯纤维帘布，可调节角度开启或闭合，中间层帘布宽度≥65mm；表、背面双层薄纱需采用不同的透光开孔率，保证从户内欣赏户外景色的真实性。</t>
  </si>
  <si>
    <t>平方</t>
  </si>
  <si>
    <t>面料成分</t>
  </si>
  <si>
    <t>1.成分100%涤纶
2.UV阻隔率：95%以上
3.氧指数，%：GB/T5454-1997≥32.0
4.续燃时间，S：GB/T5455-2014≤5
5.阴燃时间，S：GB/T5455-2014≤15
6.损毁长度mm：GB/T5455-2014≤150
7.燃烧滴蜡物：GB/T5455-2014未引起脱脂棉或阴燃。
8.防火标准：GB8624-2012国标B1级</t>
  </si>
  <si>
    <t>隔帘</t>
  </si>
  <si>
    <t>38加厚圆管</t>
  </si>
  <si>
    <t>Φ38铝管的材质铝合金，经过电泳氧化处理，内径38mm，铝管的壁厚达到1.2±2mm，</t>
  </si>
  <si>
    <t>罩壳</t>
  </si>
  <si>
    <t>材质：铝合金
厚度：1.2mm 
规格:8cmX10cm
工艺：电镀烤漆，</t>
  </si>
  <si>
    <t>下杆</t>
  </si>
  <si>
    <t>材质：铝合金，壁厚2mm，规格：弧形宽5cmX1cm</t>
  </si>
  <si>
    <t>制头</t>
  </si>
  <si>
    <t>制头采用金属芯轴和钢丝弹簧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</si>
</sst>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50">
    <font>
      <sz val="11"/>
      <color theme="1"/>
      <name val="宋体"/>
      <charset val="134"/>
      <scheme val="minor"/>
    </font>
    <font>
      <sz val="11"/>
      <name val="Arial"/>
      <charset val="204"/>
    </font>
    <font>
      <sz val="15"/>
      <name val="SimSun"/>
      <charset val="134"/>
    </font>
    <font>
      <b/>
      <sz val="9"/>
      <name val="SimSun"/>
      <charset val="134"/>
    </font>
    <font>
      <b/>
      <sz val="14"/>
      <color rgb="FF000000"/>
      <name val="SimSun"/>
      <charset val="134"/>
    </font>
    <font>
      <b/>
      <sz val="14"/>
      <color rgb="FF000000"/>
      <name val="宋体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sz val="11"/>
      <color rgb="FF000000"/>
      <name val="Arial"/>
      <charset val="204"/>
    </font>
    <font>
      <sz val="10"/>
      <color rgb="FF000000"/>
      <name val="宋体"/>
      <charset val="134"/>
      <scheme val="minor"/>
    </font>
    <font>
      <u/>
      <sz val="9"/>
      <name val="SimSun"/>
      <charset val="134"/>
    </font>
    <font>
      <sz val="9"/>
      <color rgb="FF000000"/>
      <name val="SimSun"/>
      <charset val="204"/>
    </font>
    <font>
      <sz val="9"/>
      <name val="SimSun"/>
      <charset val="204"/>
    </font>
    <font>
      <b/>
      <sz val="9"/>
      <color rgb="FF000000"/>
      <name val="SimSun"/>
      <charset val="134"/>
    </font>
    <font>
      <sz val="10"/>
      <color rgb="FF000000"/>
      <name val="仿宋"/>
      <charset val="134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24"/>
      <name val="SimSun"/>
      <charset val="134"/>
    </font>
    <font>
      <b/>
      <sz val="14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204"/>
    </font>
    <font>
      <sz val="11"/>
      <name val="宋体"/>
      <charset val="0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汉仪书宋二KW"/>
      <charset val="20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2" borderId="1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0" borderId="11">
      <alignment vertical="center"/>
    </xf>
    <xf numFmtId="0" fontId="37" fillId="0" borderId="11">
      <alignment vertical="center"/>
    </xf>
    <xf numFmtId="0" fontId="38" fillId="0" borderId="12">
      <alignment vertical="center"/>
    </xf>
    <xf numFmtId="0" fontId="38" fillId="0" borderId="0">
      <alignment vertical="center"/>
    </xf>
    <xf numFmtId="0" fontId="39" fillId="3" borderId="13">
      <alignment vertical="center"/>
    </xf>
    <xf numFmtId="0" fontId="40" fillId="4" borderId="14">
      <alignment vertical="center"/>
    </xf>
    <xf numFmtId="0" fontId="41" fillId="4" borderId="13">
      <alignment vertical="center"/>
    </xf>
    <xf numFmtId="0" fontId="42" fillId="5" borderId="15">
      <alignment vertical="center"/>
    </xf>
    <xf numFmtId="0" fontId="43" fillId="0" borderId="16">
      <alignment vertical="center"/>
    </xf>
    <xf numFmtId="0" fontId="44" fillId="0" borderId="17">
      <alignment vertical="center"/>
    </xf>
    <xf numFmtId="0" fontId="45" fillId="6" borderId="0">
      <alignment vertical="center"/>
    </xf>
    <xf numFmtId="0" fontId="46" fillId="7" borderId="0">
      <alignment vertical="center"/>
    </xf>
    <xf numFmtId="0" fontId="47" fillId="8" borderId="0">
      <alignment vertical="center"/>
    </xf>
    <xf numFmtId="0" fontId="48" fillId="9" borderId="0">
      <alignment vertical="center"/>
    </xf>
    <xf numFmtId="0" fontId="49" fillId="10" borderId="0">
      <alignment vertical="center"/>
    </xf>
    <xf numFmtId="0" fontId="49" fillId="11" borderId="0">
      <alignment vertical="center"/>
    </xf>
    <xf numFmtId="0" fontId="48" fillId="12" borderId="0">
      <alignment vertical="center"/>
    </xf>
    <xf numFmtId="0" fontId="48" fillId="13" borderId="0">
      <alignment vertical="center"/>
    </xf>
    <xf numFmtId="0" fontId="49" fillId="14" borderId="0">
      <alignment vertical="center"/>
    </xf>
    <xf numFmtId="0" fontId="49" fillId="15" borderId="0">
      <alignment vertical="center"/>
    </xf>
    <xf numFmtId="0" fontId="48" fillId="16" borderId="0">
      <alignment vertical="center"/>
    </xf>
    <xf numFmtId="0" fontId="48" fillId="17" borderId="0">
      <alignment vertical="center"/>
    </xf>
    <xf numFmtId="0" fontId="49" fillId="18" borderId="0">
      <alignment vertical="center"/>
    </xf>
    <xf numFmtId="0" fontId="49" fillId="19" borderId="0">
      <alignment vertical="center"/>
    </xf>
    <xf numFmtId="0" fontId="48" fillId="20" borderId="0">
      <alignment vertical="center"/>
    </xf>
    <xf numFmtId="0" fontId="48" fillId="21" borderId="0">
      <alignment vertical="center"/>
    </xf>
    <xf numFmtId="0" fontId="49" fillId="22" borderId="0">
      <alignment vertical="center"/>
    </xf>
    <xf numFmtId="0" fontId="49" fillId="23" borderId="0">
      <alignment vertical="center"/>
    </xf>
    <xf numFmtId="0" fontId="48" fillId="24" borderId="0">
      <alignment vertical="center"/>
    </xf>
    <xf numFmtId="0" fontId="48" fillId="25" borderId="0">
      <alignment vertical="center"/>
    </xf>
    <xf numFmtId="0" fontId="49" fillId="26" borderId="0">
      <alignment vertical="center"/>
    </xf>
    <xf numFmtId="0" fontId="49" fillId="27" borderId="0">
      <alignment vertical="center"/>
    </xf>
    <xf numFmtId="0" fontId="48" fillId="28" borderId="0">
      <alignment vertical="center"/>
    </xf>
    <xf numFmtId="0" fontId="48" fillId="29" borderId="0">
      <alignment vertical="center"/>
    </xf>
    <xf numFmtId="0" fontId="49" fillId="30" borderId="0">
      <alignment vertical="center"/>
    </xf>
    <xf numFmtId="0" fontId="49" fillId="31" borderId="0">
      <alignment vertical="center"/>
    </xf>
    <xf numFmtId="0" fontId="48" fillId="32" borderId="0">
      <alignment vertical="center"/>
    </xf>
  </cellStyleXfs>
  <cellXfs count="6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top" wrapText="1"/>
    </xf>
    <xf numFmtId="0" fontId="21" fillId="0" borderId="7" xfId="0" applyNumberFormat="1" applyFont="1" applyFill="1" applyBorder="1" applyAlignment="1">
      <alignment horizontal="center" vertical="top" wrapText="1"/>
    </xf>
    <xf numFmtId="0" fontId="21" fillId="0" borderId="7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176" fontId="23" fillId="0" borderId="4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0" fontId="25" fillId="0" borderId="4" xfId="0" applyNumberFormat="1" applyFont="1" applyFill="1" applyBorder="1" applyAlignment="1">
      <alignment horizontal="left" vertical="top" wrapText="1"/>
    </xf>
    <xf numFmtId="0" fontId="23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26" fillId="0" borderId="4" xfId="6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top" wrapText="1"/>
    </xf>
    <xf numFmtId="0" fontId="21" fillId="0" borderId="2" xfId="0" applyNumberFormat="1" applyFont="1" applyFill="1" applyBorder="1" applyAlignment="1">
      <alignment horizontal="center" vertical="top" wrapText="1"/>
    </xf>
    <xf numFmtId="0" fontId="22" fillId="0" borderId="5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3" fillId="0" borderId="9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top" wrapText="1"/>
    </xf>
    <xf numFmtId="0" fontId="25" fillId="0" borderId="3" xfId="0" applyNumberFormat="1" applyFont="1" applyFill="1" applyBorder="1" applyAlignment="1">
      <alignment horizontal="center" vertical="top" wrapText="1"/>
    </xf>
    <xf numFmtId="0" fontId="30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42.jpeg"/><Relationship Id="rId84" Type="http://schemas.openxmlformats.org/officeDocument/2006/relationships/image" Target="media/image117.jpeg"/><Relationship Id="rId83" Type="http://schemas.openxmlformats.org/officeDocument/2006/relationships/image" Target="media/image116.jpeg"/><Relationship Id="rId82" Type="http://schemas.openxmlformats.org/officeDocument/2006/relationships/image" Target="media/image115.jpeg"/><Relationship Id="rId81" Type="http://schemas.openxmlformats.org/officeDocument/2006/relationships/image" Target="media/image114.png"/><Relationship Id="rId80" Type="http://schemas.openxmlformats.org/officeDocument/2006/relationships/image" Target="media/image113.jpeg"/><Relationship Id="rId8" Type="http://schemas.openxmlformats.org/officeDocument/2006/relationships/image" Target="media/image41.jpeg"/><Relationship Id="rId79" Type="http://schemas.openxmlformats.org/officeDocument/2006/relationships/image" Target="media/image112.jpeg"/><Relationship Id="rId78" Type="http://schemas.openxmlformats.org/officeDocument/2006/relationships/image" Target="media/image111.jpeg"/><Relationship Id="rId77" Type="http://schemas.openxmlformats.org/officeDocument/2006/relationships/image" Target="media/image110.jpeg"/><Relationship Id="rId76" Type="http://schemas.openxmlformats.org/officeDocument/2006/relationships/image" Target="media/image109.jpeg"/><Relationship Id="rId75" Type="http://schemas.openxmlformats.org/officeDocument/2006/relationships/image" Target="media/image108.jpeg"/><Relationship Id="rId74" Type="http://schemas.openxmlformats.org/officeDocument/2006/relationships/image" Target="media/image107.jpeg"/><Relationship Id="rId73" Type="http://schemas.openxmlformats.org/officeDocument/2006/relationships/image" Target="media/image106.jpeg"/><Relationship Id="rId72" Type="http://schemas.openxmlformats.org/officeDocument/2006/relationships/image" Target="media/image105.png"/><Relationship Id="rId71" Type="http://schemas.openxmlformats.org/officeDocument/2006/relationships/image" Target="media/image104.jpeg"/><Relationship Id="rId70" Type="http://schemas.openxmlformats.org/officeDocument/2006/relationships/image" Target="media/image103.jpeg"/><Relationship Id="rId7" Type="http://schemas.openxmlformats.org/officeDocument/2006/relationships/image" Target="media/image40.jpeg"/><Relationship Id="rId69" Type="http://schemas.openxmlformats.org/officeDocument/2006/relationships/image" Target="media/image102.jpeg"/><Relationship Id="rId68" Type="http://schemas.openxmlformats.org/officeDocument/2006/relationships/image" Target="media/image101.jpeg"/><Relationship Id="rId67" Type="http://schemas.openxmlformats.org/officeDocument/2006/relationships/image" Target="media/image100.jpeg"/><Relationship Id="rId66" Type="http://schemas.openxmlformats.org/officeDocument/2006/relationships/image" Target="media/image99.jpeg"/><Relationship Id="rId65" Type="http://schemas.openxmlformats.org/officeDocument/2006/relationships/image" Target="media/image98.jpeg"/><Relationship Id="rId64" Type="http://schemas.openxmlformats.org/officeDocument/2006/relationships/image" Target="media/image97.jpeg"/><Relationship Id="rId63" Type="http://schemas.openxmlformats.org/officeDocument/2006/relationships/image" Target="media/image96.jpeg"/><Relationship Id="rId62" Type="http://schemas.openxmlformats.org/officeDocument/2006/relationships/image" Target="media/image95.jpeg"/><Relationship Id="rId61" Type="http://schemas.openxmlformats.org/officeDocument/2006/relationships/image" Target="media/image94.jpeg"/><Relationship Id="rId60" Type="http://schemas.openxmlformats.org/officeDocument/2006/relationships/image" Target="media/image93.jpeg"/><Relationship Id="rId6" Type="http://schemas.openxmlformats.org/officeDocument/2006/relationships/image" Target="media/image39.jpeg"/><Relationship Id="rId59" Type="http://schemas.openxmlformats.org/officeDocument/2006/relationships/image" Target="media/image92.jpeg"/><Relationship Id="rId58" Type="http://schemas.openxmlformats.org/officeDocument/2006/relationships/image" Target="media/image91.jpeg"/><Relationship Id="rId57" Type="http://schemas.openxmlformats.org/officeDocument/2006/relationships/image" Target="media/image90.jpeg"/><Relationship Id="rId56" Type="http://schemas.openxmlformats.org/officeDocument/2006/relationships/image" Target="media/image89.jpeg"/><Relationship Id="rId55" Type="http://schemas.openxmlformats.org/officeDocument/2006/relationships/image" Target="media/image88.png"/><Relationship Id="rId54" Type="http://schemas.openxmlformats.org/officeDocument/2006/relationships/image" Target="media/image87.jpeg"/><Relationship Id="rId53" Type="http://schemas.openxmlformats.org/officeDocument/2006/relationships/image" Target="media/image86.jpeg"/><Relationship Id="rId52" Type="http://schemas.openxmlformats.org/officeDocument/2006/relationships/image" Target="media/image85.jpeg"/><Relationship Id="rId51" Type="http://schemas.openxmlformats.org/officeDocument/2006/relationships/image" Target="media/image84.jpeg"/><Relationship Id="rId50" Type="http://schemas.openxmlformats.org/officeDocument/2006/relationships/image" Target="media/image83.jpeg"/><Relationship Id="rId5" Type="http://schemas.openxmlformats.org/officeDocument/2006/relationships/image" Target="media/image38.jpeg"/><Relationship Id="rId49" Type="http://schemas.openxmlformats.org/officeDocument/2006/relationships/image" Target="media/image82.jpeg"/><Relationship Id="rId48" Type="http://schemas.openxmlformats.org/officeDocument/2006/relationships/image" Target="media/image81.jpeg"/><Relationship Id="rId47" Type="http://schemas.openxmlformats.org/officeDocument/2006/relationships/image" Target="media/image80.jpeg"/><Relationship Id="rId46" Type="http://schemas.openxmlformats.org/officeDocument/2006/relationships/image" Target="media/image79.jpeg"/><Relationship Id="rId45" Type="http://schemas.openxmlformats.org/officeDocument/2006/relationships/image" Target="media/image78.jpeg"/><Relationship Id="rId44" Type="http://schemas.openxmlformats.org/officeDocument/2006/relationships/image" Target="media/image77.jpeg"/><Relationship Id="rId43" Type="http://schemas.openxmlformats.org/officeDocument/2006/relationships/image" Target="media/image76.jpeg"/><Relationship Id="rId42" Type="http://schemas.openxmlformats.org/officeDocument/2006/relationships/image" Target="media/image75.jpeg"/><Relationship Id="rId41" Type="http://schemas.openxmlformats.org/officeDocument/2006/relationships/image" Target="media/image74.jpeg"/><Relationship Id="rId40" Type="http://schemas.openxmlformats.org/officeDocument/2006/relationships/image" Target="media/image73.jpeg"/><Relationship Id="rId4" Type="http://schemas.openxmlformats.org/officeDocument/2006/relationships/image" Target="media/image37.jpeg"/><Relationship Id="rId39" Type="http://schemas.openxmlformats.org/officeDocument/2006/relationships/image" Target="media/image72.jpeg"/><Relationship Id="rId38" Type="http://schemas.openxmlformats.org/officeDocument/2006/relationships/image" Target="media/image71.jpeg"/><Relationship Id="rId37" Type="http://schemas.openxmlformats.org/officeDocument/2006/relationships/image" Target="media/image70.jpeg"/><Relationship Id="rId36" Type="http://schemas.openxmlformats.org/officeDocument/2006/relationships/image" Target="media/image69.jpeg"/><Relationship Id="rId35" Type="http://schemas.openxmlformats.org/officeDocument/2006/relationships/image" Target="media/image68.jpeg"/><Relationship Id="rId34" Type="http://schemas.openxmlformats.org/officeDocument/2006/relationships/image" Target="media/image67.jpeg"/><Relationship Id="rId33" Type="http://schemas.openxmlformats.org/officeDocument/2006/relationships/image" Target="media/image66.jpeg"/><Relationship Id="rId32" Type="http://schemas.openxmlformats.org/officeDocument/2006/relationships/image" Target="media/image65.jpeg"/><Relationship Id="rId31" Type="http://schemas.openxmlformats.org/officeDocument/2006/relationships/image" Target="media/image64.jpeg"/><Relationship Id="rId30" Type="http://schemas.openxmlformats.org/officeDocument/2006/relationships/image" Target="media/image63.jpeg"/><Relationship Id="rId3" Type="http://schemas.openxmlformats.org/officeDocument/2006/relationships/image" Target="media/image36.jpeg"/><Relationship Id="rId29" Type="http://schemas.openxmlformats.org/officeDocument/2006/relationships/image" Target="media/image62.jpeg"/><Relationship Id="rId28" Type="http://schemas.openxmlformats.org/officeDocument/2006/relationships/image" Target="media/image61.jpeg"/><Relationship Id="rId27" Type="http://schemas.openxmlformats.org/officeDocument/2006/relationships/image" Target="media/image60.jpeg"/><Relationship Id="rId26" Type="http://schemas.openxmlformats.org/officeDocument/2006/relationships/image" Target="media/image59.jpeg"/><Relationship Id="rId25" Type="http://schemas.openxmlformats.org/officeDocument/2006/relationships/image" Target="media/image58.jpeg"/><Relationship Id="rId24" Type="http://schemas.openxmlformats.org/officeDocument/2006/relationships/image" Target="media/image57.jpeg"/><Relationship Id="rId23" Type="http://schemas.openxmlformats.org/officeDocument/2006/relationships/image" Target="media/image56.jpeg"/><Relationship Id="rId22" Type="http://schemas.openxmlformats.org/officeDocument/2006/relationships/image" Target="media/image55.jpeg"/><Relationship Id="rId21" Type="http://schemas.openxmlformats.org/officeDocument/2006/relationships/image" Target="media/image54.jpeg"/><Relationship Id="rId20" Type="http://schemas.openxmlformats.org/officeDocument/2006/relationships/image" Target="media/image53.jpeg"/><Relationship Id="rId2" Type="http://schemas.openxmlformats.org/officeDocument/2006/relationships/image" Target="media/image35.jpeg"/><Relationship Id="rId19" Type="http://schemas.openxmlformats.org/officeDocument/2006/relationships/image" Target="media/image52.jpeg"/><Relationship Id="rId18" Type="http://schemas.openxmlformats.org/officeDocument/2006/relationships/image" Target="media/image51.png"/><Relationship Id="rId17" Type="http://schemas.openxmlformats.org/officeDocument/2006/relationships/image" Target="media/image50.jpeg"/><Relationship Id="rId16" Type="http://schemas.openxmlformats.org/officeDocument/2006/relationships/image" Target="media/image49.jpeg"/><Relationship Id="rId15" Type="http://schemas.openxmlformats.org/officeDocument/2006/relationships/image" Target="media/image48.jpeg"/><Relationship Id="rId14" Type="http://schemas.openxmlformats.org/officeDocument/2006/relationships/image" Target="media/image47.jpeg"/><Relationship Id="rId13" Type="http://schemas.openxmlformats.org/officeDocument/2006/relationships/image" Target="media/image46.jpeg"/><Relationship Id="rId12" Type="http://schemas.openxmlformats.org/officeDocument/2006/relationships/image" Target="media/image45.jpeg"/><Relationship Id="rId11" Type="http://schemas.openxmlformats.org/officeDocument/2006/relationships/image" Target="media/image44.jpeg"/><Relationship Id="rId10" Type="http://schemas.openxmlformats.org/officeDocument/2006/relationships/image" Target="media/image43.jpeg"/><Relationship Id="rId1" Type="http://schemas.openxmlformats.org/officeDocument/2006/relationships/image" Target="media/image34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www.wps.cn/officeDocument/2020/cellImage" Target="cellimag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3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jpeg"/><Relationship Id="rId8" Type="http://schemas.openxmlformats.org/officeDocument/2006/relationships/image" Target="../media/image10.jpeg"/><Relationship Id="rId7" Type="http://schemas.openxmlformats.org/officeDocument/2006/relationships/image" Target="../media/image9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20.jpeg"/><Relationship Id="rId8" Type="http://schemas.openxmlformats.org/officeDocument/2006/relationships/image" Target="../media/image19.jpeg"/><Relationship Id="rId7" Type="http://schemas.openxmlformats.org/officeDocument/2006/relationships/image" Target="../media/image18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Relationship Id="rId3" Type="http://schemas.openxmlformats.org/officeDocument/2006/relationships/image" Target="../media/image14.jpeg"/><Relationship Id="rId2" Type="http://schemas.openxmlformats.org/officeDocument/2006/relationships/image" Target="../media/image13.jpeg"/><Relationship Id="rId11" Type="http://schemas.openxmlformats.org/officeDocument/2006/relationships/image" Target="../media/image22.jpeg"/><Relationship Id="rId10" Type="http://schemas.openxmlformats.org/officeDocument/2006/relationships/image" Target="../media/image21.jpeg"/><Relationship Id="rId1" Type="http://schemas.openxmlformats.org/officeDocument/2006/relationships/image" Target="../media/image12.jpe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31.jpeg"/><Relationship Id="rId8" Type="http://schemas.openxmlformats.org/officeDocument/2006/relationships/image" Target="../media/image30.jpeg"/><Relationship Id="rId7" Type="http://schemas.openxmlformats.org/officeDocument/2006/relationships/image" Target="../media/image29.jpeg"/><Relationship Id="rId6" Type="http://schemas.openxmlformats.org/officeDocument/2006/relationships/image" Target="../media/image28.jpeg"/><Relationship Id="rId5" Type="http://schemas.openxmlformats.org/officeDocument/2006/relationships/image" Target="../media/image27.jpeg"/><Relationship Id="rId4" Type="http://schemas.openxmlformats.org/officeDocument/2006/relationships/image" Target="../media/image26.jpeg"/><Relationship Id="rId3" Type="http://schemas.openxmlformats.org/officeDocument/2006/relationships/image" Target="../media/image25.jpeg"/><Relationship Id="rId2" Type="http://schemas.openxmlformats.org/officeDocument/2006/relationships/image" Target="../media/image24.jpeg"/><Relationship Id="rId11" Type="http://schemas.openxmlformats.org/officeDocument/2006/relationships/image" Target="../media/image33.jpeg"/><Relationship Id="rId10" Type="http://schemas.openxmlformats.org/officeDocument/2006/relationships/image" Target="../media/image32.jpeg"/><Relationship Id="rId1" Type="http://schemas.openxmlformats.org/officeDocument/2006/relationships/image" Target="../media/image23.jpe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42.jpeg"/><Relationship Id="rId84" Type="http://schemas.openxmlformats.org/officeDocument/2006/relationships/image" Target="../media/image117.jpeg"/><Relationship Id="rId83" Type="http://schemas.openxmlformats.org/officeDocument/2006/relationships/image" Target="../media/image116.jpeg"/><Relationship Id="rId82" Type="http://schemas.openxmlformats.org/officeDocument/2006/relationships/image" Target="../media/image115.jpeg"/><Relationship Id="rId81" Type="http://schemas.openxmlformats.org/officeDocument/2006/relationships/image" Target="../media/image114.png"/><Relationship Id="rId80" Type="http://schemas.openxmlformats.org/officeDocument/2006/relationships/image" Target="../media/image113.jpeg"/><Relationship Id="rId8" Type="http://schemas.openxmlformats.org/officeDocument/2006/relationships/image" Target="../media/image41.jpeg"/><Relationship Id="rId79" Type="http://schemas.openxmlformats.org/officeDocument/2006/relationships/image" Target="../media/image112.jpeg"/><Relationship Id="rId78" Type="http://schemas.openxmlformats.org/officeDocument/2006/relationships/image" Target="../media/image111.jpeg"/><Relationship Id="rId77" Type="http://schemas.openxmlformats.org/officeDocument/2006/relationships/image" Target="../media/image110.jpeg"/><Relationship Id="rId76" Type="http://schemas.openxmlformats.org/officeDocument/2006/relationships/image" Target="../media/image109.jpeg"/><Relationship Id="rId75" Type="http://schemas.openxmlformats.org/officeDocument/2006/relationships/image" Target="../media/image108.jpeg"/><Relationship Id="rId74" Type="http://schemas.openxmlformats.org/officeDocument/2006/relationships/image" Target="../media/image107.jpeg"/><Relationship Id="rId73" Type="http://schemas.openxmlformats.org/officeDocument/2006/relationships/image" Target="../media/image106.jpeg"/><Relationship Id="rId72" Type="http://schemas.openxmlformats.org/officeDocument/2006/relationships/image" Target="../media/image105.png"/><Relationship Id="rId71" Type="http://schemas.openxmlformats.org/officeDocument/2006/relationships/image" Target="../media/image104.jpeg"/><Relationship Id="rId70" Type="http://schemas.openxmlformats.org/officeDocument/2006/relationships/image" Target="../media/image103.jpeg"/><Relationship Id="rId7" Type="http://schemas.openxmlformats.org/officeDocument/2006/relationships/image" Target="../media/image40.jpeg"/><Relationship Id="rId69" Type="http://schemas.openxmlformats.org/officeDocument/2006/relationships/image" Target="../media/image102.jpeg"/><Relationship Id="rId68" Type="http://schemas.openxmlformats.org/officeDocument/2006/relationships/image" Target="../media/image101.jpeg"/><Relationship Id="rId67" Type="http://schemas.openxmlformats.org/officeDocument/2006/relationships/image" Target="../media/image100.jpeg"/><Relationship Id="rId66" Type="http://schemas.openxmlformats.org/officeDocument/2006/relationships/image" Target="../media/image99.jpeg"/><Relationship Id="rId65" Type="http://schemas.openxmlformats.org/officeDocument/2006/relationships/image" Target="../media/image98.jpeg"/><Relationship Id="rId64" Type="http://schemas.openxmlformats.org/officeDocument/2006/relationships/image" Target="../media/image97.jpeg"/><Relationship Id="rId63" Type="http://schemas.openxmlformats.org/officeDocument/2006/relationships/image" Target="../media/image96.jpeg"/><Relationship Id="rId62" Type="http://schemas.openxmlformats.org/officeDocument/2006/relationships/image" Target="../media/image95.jpeg"/><Relationship Id="rId61" Type="http://schemas.openxmlformats.org/officeDocument/2006/relationships/image" Target="../media/image94.jpeg"/><Relationship Id="rId60" Type="http://schemas.openxmlformats.org/officeDocument/2006/relationships/image" Target="../media/image93.jpeg"/><Relationship Id="rId6" Type="http://schemas.openxmlformats.org/officeDocument/2006/relationships/image" Target="../media/image39.jpeg"/><Relationship Id="rId59" Type="http://schemas.openxmlformats.org/officeDocument/2006/relationships/image" Target="../media/image92.jpeg"/><Relationship Id="rId58" Type="http://schemas.openxmlformats.org/officeDocument/2006/relationships/image" Target="../media/image91.jpeg"/><Relationship Id="rId57" Type="http://schemas.openxmlformats.org/officeDocument/2006/relationships/image" Target="../media/image90.jpeg"/><Relationship Id="rId56" Type="http://schemas.openxmlformats.org/officeDocument/2006/relationships/image" Target="../media/image89.jpeg"/><Relationship Id="rId55" Type="http://schemas.openxmlformats.org/officeDocument/2006/relationships/image" Target="../media/image88.png"/><Relationship Id="rId54" Type="http://schemas.openxmlformats.org/officeDocument/2006/relationships/image" Target="../media/image87.jpeg"/><Relationship Id="rId53" Type="http://schemas.openxmlformats.org/officeDocument/2006/relationships/image" Target="../media/image86.jpeg"/><Relationship Id="rId52" Type="http://schemas.openxmlformats.org/officeDocument/2006/relationships/image" Target="../media/image85.jpeg"/><Relationship Id="rId51" Type="http://schemas.openxmlformats.org/officeDocument/2006/relationships/image" Target="../media/image84.jpeg"/><Relationship Id="rId50" Type="http://schemas.openxmlformats.org/officeDocument/2006/relationships/image" Target="../media/image83.jpeg"/><Relationship Id="rId5" Type="http://schemas.openxmlformats.org/officeDocument/2006/relationships/image" Target="../media/image38.jpeg"/><Relationship Id="rId49" Type="http://schemas.openxmlformats.org/officeDocument/2006/relationships/image" Target="../media/image82.jpeg"/><Relationship Id="rId48" Type="http://schemas.openxmlformats.org/officeDocument/2006/relationships/image" Target="../media/image81.jpeg"/><Relationship Id="rId47" Type="http://schemas.openxmlformats.org/officeDocument/2006/relationships/image" Target="../media/image80.jpeg"/><Relationship Id="rId46" Type="http://schemas.openxmlformats.org/officeDocument/2006/relationships/image" Target="../media/image79.jpeg"/><Relationship Id="rId45" Type="http://schemas.openxmlformats.org/officeDocument/2006/relationships/image" Target="../media/image78.jpeg"/><Relationship Id="rId44" Type="http://schemas.openxmlformats.org/officeDocument/2006/relationships/image" Target="../media/image77.jpeg"/><Relationship Id="rId43" Type="http://schemas.openxmlformats.org/officeDocument/2006/relationships/image" Target="../media/image76.jpeg"/><Relationship Id="rId42" Type="http://schemas.openxmlformats.org/officeDocument/2006/relationships/image" Target="../media/image75.jpeg"/><Relationship Id="rId41" Type="http://schemas.openxmlformats.org/officeDocument/2006/relationships/image" Target="../media/image74.jpeg"/><Relationship Id="rId40" Type="http://schemas.openxmlformats.org/officeDocument/2006/relationships/image" Target="../media/image73.jpeg"/><Relationship Id="rId4" Type="http://schemas.openxmlformats.org/officeDocument/2006/relationships/image" Target="../media/image37.jpeg"/><Relationship Id="rId39" Type="http://schemas.openxmlformats.org/officeDocument/2006/relationships/image" Target="../media/image72.jpeg"/><Relationship Id="rId38" Type="http://schemas.openxmlformats.org/officeDocument/2006/relationships/image" Target="../media/image71.jpeg"/><Relationship Id="rId37" Type="http://schemas.openxmlformats.org/officeDocument/2006/relationships/image" Target="../media/image70.jpeg"/><Relationship Id="rId36" Type="http://schemas.openxmlformats.org/officeDocument/2006/relationships/image" Target="../media/image69.jpeg"/><Relationship Id="rId35" Type="http://schemas.openxmlformats.org/officeDocument/2006/relationships/image" Target="../media/image68.jpeg"/><Relationship Id="rId34" Type="http://schemas.openxmlformats.org/officeDocument/2006/relationships/image" Target="../media/image67.jpeg"/><Relationship Id="rId33" Type="http://schemas.openxmlformats.org/officeDocument/2006/relationships/image" Target="../media/image66.jpeg"/><Relationship Id="rId32" Type="http://schemas.openxmlformats.org/officeDocument/2006/relationships/image" Target="../media/image65.jpeg"/><Relationship Id="rId31" Type="http://schemas.openxmlformats.org/officeDocument/2006/relationships/image" Target="../media/image64.jpeg"/><Relationship Id="rId30" Type="http://schemas.openxmlformats.org/officeDocument/2006/relationships/image" Target="../media/image63.jpeg"/><Relationship Id="rId3" Type="http://schemas.openxmlformats.org/officeDocument/2006/relationships/image" Target="../media/image36.jpeg"/><Relationship Id="rId29" Type="http://schemas.openxmlformats.org/officeDocument/2006/relationships/image" Target="../media/image62.jpeg"/><Relationship Id="rId28" Type="http://schemas.openxmlformats.org/officeDocument/2006/relationships/image" Target="../media/image61.jpeg"/><Relationship Id="rId27" Type="http://schemas.openxmlformats.org/officeDocument/2006/relationships/image" Target="../media/image60.jpeg"/><Relationship Id="rId26" Type="http://schemas.openxmlformats.org/officeDocument/2006/relationships/image" Target="../media/image59.jpeg"/><Relationship Id="rId25" Type="http://schemas.openxmlformats.org/officeDocument/2006/relationships/image" Target="../media/image58.jpeg"/><Relationship Id="rId24" Type="http://schemas.openxmlformats.org/officeDocument/2006/relationships/image" Target="../media/image57.jpeg"/><Relationship Id="rId23" Type="http://schemas.openxmlformats.org/officeDocument/2006/relationships/image" Target="../media/image56.jpeg"/><Relationship Id="rId22" Type="http://schemas.openxmlformats.org/officeDocument/2006/relationships/image" Target="../media/image55.jpeg"/><Relationship Id="rId21" Type="http://schemas.openxmlformats.org/officeDocument/2006/relationships/image" Target="../media/image54.jpeg"/><Relationship Id="rId20" Type="http://schemas.openxmlformats.org/officeDocument/2006/relationships/image" Target="../media/image53.jpeg"/><Relationship Id="rId2" Type="http://schemas.openxmlformats.org/officeDocument/2006/relationships/image" Target="../media/image35.jpeg"/><Relationship Id="rId19" Type="http://schemas.openxmlformats.org/officeDocument/2006/relationships/image" Target="../media/image52.jpeg"/><Relationship Id="rId18" Type="http://schemas.openxmlformats.org/officeDocument/2006/relationships/image" Target="../media/image51.png"/><Relationship Id="rId17" Type="http://schemas.openxmlformats.org/officeDocument/2006/relationships/image" Target="../media/image50.jpeg"/><Relationship Id="rId16" Type="http://schemas.openxmlformats.org/officeDocument/2006/relationships/image" Target="../media/image49.jpeg"/><Relationship Id="rId15" Type="http://schemas.openxmlformats.org/officeDocument/2006/relationships/image" Target="../media/image48.jpeg"/><Relationship Id="rId14" Type="http://schemas.openxmlformats.org/officeDocument/2006/relationships/image" Target="../media/image47.jpeg"/><Relationship Id="rId13" Type="http://schemas.openxmlformats.org/officeDocument/2006/relationships/image" Target="../media/image46.jpeg"/><Relationship Id="rId12" Type="http://schemas.openxmlformats.org/officeDocument/2006/relationships/image" Target="../media/image45.jpeg"/><Relationship Id="rId11" Type="http://schemas.openxmlformats.org/officeDocument/2006/relationships/image" Target="../media/image44.jpeg"/><Relationship Id="rId10" Type="http://schemas.openxmlformats.org/officeDocument/2006/relationships/image" Target="../media/image43.jpeg"/><Relationship Id="rId1" Type="http://schemas.openxmlformats.org/officeDocument/2006/relationships/image" Target="../media/image3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219710</xdr:colOff>
      <xdr:row>1</xdr:row>
      <xdr:rowOff>711200</xdr:rowOff>
    </xdr:from>
    <xdr:ext cx="694055" cy="728980"/>
    <xdr:pic>
      <xdr:nvPicPr>
        <xdr:cNvPr id="6" name="image4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0" y="1428750"/>
          <a:ext cx="694055" cy="7289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19050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308100" y="1905000"/>
          <a:ext cx="19050" cy="29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1189990</xdr:colOff>
      <xdr:row>2</xdr:row>
      <xdr:rowOff>875030</xdr:rowOff>
    </xdr:from>
    <xdr:ext cx="1191260" cy="892810"/>
    <xdr:pic>
      <xdr:nvPicPr>
        <xdr:cNvPr id="2" name="image10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0615" y="2653030"/>
          <a:ext cx="1191260" cy="892810"/>
        </a:xfrm>
        <a:prstGeom prst="rect">
          <a:avLst/>
        </a:prstGeom>
      </xdr:spPr>
    </xdr:pic>
    <xdr:clientData/>
  </xdr:oneCellAnchor>
  <xdr:oneCellAnchor>
    <xdr:from>
      <xdr:col>2</xdr:col>
      <xdr:colOff>1270</xdr:colOff>
      <xdr:row>9</xdr:row>
      <xdr:rowOff>19050</xdr:rowOff>
    </xdr:from>
    <xdr:ext cx="1190625" cy="862330"/>
    <xdr:pic>
      <xdr:nvPicPr>
        <xdr:cNvPr id="3" name="image9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2520" y="8096250"/>
          <a:ext cx="1190625" cy="862330"/>
        </a:xfrm>
        <a:prstGeom prst="rect">
          <a:avLst/>
        </a:prstGeom>
      </xdr:spPr>
    </xdr:pic>
    <xdr:clientData/>
  </xdr:oneCellAnchor>
  <xdr:oneCellAnchor>
    <xdr:from>
      <xdr:col>2</xdr:col>
      <xdr:colOff>26670</xdr:colOff>
      <xdr:row>8</xdr:row>
      <xdr:rowOff>25400</xdr:rowOff>
    </xdr:from>
    <xdr:ext cx="1106170" cy="856615"/>
    <xdr:pic>
      <xdr:nvPicPr>
        <xdr:cNvPr id="4" name="image95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7920" y="7213600"/>
          <a:ext cx="1106170" cy="856615"/>
        </a:xfrm>
        <a:prstGeom prst="rect">
          <a:avLst/>
        </a:prstGeom>
      </xdr:spPr>
    </xdr:pic>
    <xdr:clientData/>
  </xdr:oneCellAnchor>
  <xdr:oneCellAnchor>
    <xdr:from>
      <xdr:col>1</xdr:col>
      <xdr:colOff>1177290</xdr:colOff>
      <xdr:row>11</xdr:row>
      <xdr:rowOff>12700</xdr:rowOff>
    </xdr:from>
    <xdr:ext cx="1202690" cy="887095"/>
    <xdr:pic>
      <xdr:nvPicPr>
        <xdr:cNvPr id="5" name="image96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7915" y="9867900"/>
          <a:ext cx="1202690" cy="887095"/>
        </a:xfrm>
        <a:prstGeom prst="rect">
          <a:avLst/>
        </a:prstGeom>
      </xdr:spPr>
    </xdr:pic>
    <xdr:clientData/>
  </xdr:oneCellAnchor>
  <xdr:oneCellAnchor>
    <xdr:from>
      <xdr:col>2</xdr:col>
      <xdr:colOff>3810</xdr:colOff>
      <xdr:row>12</xdr:row>
      <xdr:rowOff>883285</xdr:rowOff>
    </xdr:from>
    <xdr:ext cx="1169670" cy="892810"/>
    <xdr:pic>
      <xdr:nvPicPr>
        <xdr:cNvPr id="6" name="image98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11627485"/>
          <a:ext cx="1169670" cy="892810"/>
        </a:xfrm>
        <a:prstGeom prst="rect">
          <a:avLst/>
        </a:prstGeom>
      </xdr:spPr>
    </xdr:pic>
    <xdr:clientData/>
  </xdr:oneCellAnchor>
  <xdr:oneCellAnchor>
    <xdr:from>
      <xdr:col>2</xdr:col>
      <xdr:colOff>5715</xdr:colOff>
      <xdr:row>15</xdr:row>
      <xdr:rowOff>19050</xdr:rowOff>
    </xdr:from>
    <xdr:ext cx="1176020" cy="860425"/>
    <xdr:pic>
      <xdr:nvPicPr>
        <xdr:cNvPr id="7" name="image100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65" y="13430250"/>
          <a:ext cx="1176020" cy="860425"/>
        </a:xfrm>
        <a:prstGeom prst="rect">
          <a:avLst/>
        </a:prstGeom>
      </xdr:spPr>
    </xdr:pic>
    <xdr:clientData/>
  </xdr:oneCellAnchor>
  <xdr:oneCellAnchor>
    <xdr:from>
      <xdr:col>1</xdr:col>
      <xdr:colOff>1178560</xdr:colOff>
      <xdr:row>9</xdr:row>
      <xdr:rowOff>885825</xdr:rowOff>
    </xdr:from>
    <xdr:ext cx="1211580" cy="875030"/>
    <xdr:pic>
      <xdr:nvPicPr>
        <xdr:cNvPr id="8" name="image103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185" y="8963025"/>
          <a:ext cx="1211580" cy="875030"/>
        </a:xfrm>
        <a:prstGeom prst="rect">
          <a:avLst/>
        </a:prstGeom>
      </xdr:spPr>
    </xdr:pic>
    <xdr:clientData/>
  </xdr:oneCellAnchor>
  <xdr:oneCellAnchor>
    <xdr:from>
      <xdr:col>1</xdr:col>
      <xdr:colOff>1185545</xdr:colOff>
      <xdr:row>14</xdr:row>
      <xdr:rowOff>25400</xdr:rowOff>
    </xdr:from>
    <xdr:ext cx="1207770" cy="862330"/>
    <xdr:pic>
      <xdr:nvPicPr>
        <xdr:cNvPr id="9" name="image104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6170" y="12547600"/>
          <a:ext cx="1207770" cy="862330"/>
        </a:xfrm>
        <a:prstGeom prst="rect">
          <a:avLst/>
        </a:prstGeom>
      </xdr:spPr>
    </xdr:pic>
    <xdr:clientData/>
  </xdr:oneCellAnchor>
  <xdr:oneCellAnchor>
    <xdr:from>
      <xdr:col>2</xdr:col>
      <xdr:colOff>12700</xdr:colOff>
      <xdr:row>6</xdr:row>
      <xdr:rowOff>16510</xdr:rowOff>
    </xdr:from>
    <xdr:ext cx="1166495" cy="860425"/>
    <xdr:pic>
      <xdr:nvPicPr>
        <xdr:cNvPr id="10" name="image105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3950" y="5426710"/>
          <a:ext cx="1166495" cy="8604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668655</xdr:colOff>
      <xdr:row>1</xdr:row>
      <xdr:rowOff>883920</xdr:rowOff>
    </xdr:from>
    <xdr:ext cx="702310" cy="879475"/>
    <xdr:pic>
      <xdr:nvPicPr>
        <xdr:cNvPr id="2" name="image38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" y="1772920"/>
          <a:ext cx="702310" cy="879475"/>
        </a:xfrm>
        <a:prstGeom prst="rect">
          <a:avLst/>
        </a:prstGeom>
      </xdr:spPr>
    </xdr:pic>
    <xdr:clientData/>
  </xdr:oneCellAnchor>
  <xdr:oneCellAnchor>
    <xdr:from>
      <xdr:col>1</xdr:col>
      <xdr:colOff>683895</xdr:colOff>
      <xdr:row>4</xdr:row>
      <xdr:rowOff>876300</xdr:rowOff>
    </xdr:from>
    <xdr:ext cx="698500" cy="884555"/>
    <xdr:pic>
      <xdr:nvPicPr>
        <xdr:cNvPr id="3" name="image39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4432300"/>
          <a:ext cx="698500" cy="884555"/>
        </a:xfrm>
        <a:prstGeom prst="rect">
          <a:avLst/>
        </a:prstGeom>
      </xdr:spPr>
    </xdr:pic>
    <xdr:clientData/>
  </xdr:oneCellAnchor>
  <xdr:oneCellAnchor>
    <xdr:from>
      <xdr:col>1</xdr:col>
      <xdr:colOff>685800</xdr:colOff>
      <xdr:row>4</xdr:row>
      <xdr:rowOff>0</xdr:rowOff>
    </xdr:from>
    <xdr:ext cx="680085" cy="871855"/>
    <xdr:pic>
      <xdr:nvPicPr>
        <xdr:cNvPr id="4" name="image41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505" y="3556000"/>
          <a:ext cx="680085" cy="871855"/>
        </a:xfrm>
        <a:prstGeom prst="rect">
          <a:avLst/>
        </a:prstGeom>
      </xdr:spPr>
    </xdr:pic>
    <xdr:clientData/>
  </xdr:oneCellAnchor>
  <xdr:oneCellAnchor>
    <xdr:from>
      <xdr:col>1</xdr:col>
      <xdr:colOff>673735</xdr:colOff>
      <xdr:row>3</xdr:row>
      <xdr:rowOff>0</xdr:rowOff>
    </xdr:from>
    <xdr:ext cx="689610" cy="881380"/>
    <xdr:pic>
      <xdr:nvPicPr>
        <xdr:cNvPr id="5" name="image42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440" y="2667000"/>
          <a:ext cx="689610" cy="881380"/>
        </a:xfrm>
        <a:prstGeom prst="rect">
          <a:avLst/>
        </a:prstGeom>
      </xdr:spPr>
    </xdr:pic>
    <xdr:clientData/>
  </xdr:oneCellAnchor>
  <xdr:oneCellAnchor>
    <xdr:from>
      <xdr:col>1</xdr:col>
      <xdr:colOff>683260</xdr:colOff>
      <xdr:row>5</xdr:row>
      <xdr:rowOff>876300</xdr:rowOff>
    </xdr:from>
    <xdr:ext cx="681990" cy="906780"/>
    <xdr:pic>
      <xdr:nvPicPr>
        <xdr:cNvPr id="6" name="image43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965" y="5321300"/>
          <a:ext cx="681990" cy="906780"/>
        </a:xfrm>
        <a:prstGeom prst="rect">
          <a:avLst/>
        </a:prstGeom>
      </xdr:spPr>
    </xdr:pic>
    <xdr:clientData/>
  </xdr:oneCellAnchor>
  <xdr:oneCellAnchor>
    <xdr:from>
      <xdr:col>1</xdr:col>
      <xdr:colOff>676275</xdr:colOff>
      <xdr:row>4</xdr:row>
      <xdr:rowOff>0</xdr:rowOff>
    </xdr:from>
    <xdr:ext cx="696595" cy="875030"/>
    <xdr:pic>
      <xdr:nvPicPr>
        <xdr:cNvPr id="7" name="image44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3556000"/>
          <a:ext cx="696595" cy="875030"/>
        </a:xfrm>
        <a:prstGeom prst="rect">
          <a:avLst/>
        </a:prstGeom>
      </xdr:spPr>
    </xdr:pic>
    <xdr:clientData/>
  </xdr:oneCellAnchor>
  <xdr:oneCellAnchor>
    <xdr:from>
      <xdr:col>1</xdr:col>
      <xdr:colOff>666750</xdr:colOff>
      <xdr:row>7</xdr:row>
      <xdr:rowOff>19050</xdr:rowOff>
    </xdr:from>
    <xdr:ext cx="702945" cy="867410"/>
    <xdr:pic>
      <xdr:nvPicPr>
        <xdr:cNvPr id="8" name="image73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455" y="6242050"/>
          <a:ext cx="702945" cy="867410"/>
        </a:xfrm>
        <a:prstGeom prst="rect">
          <a:avLst/>
        </a:prstGeom>
      </xdr:spPr>
    </xdr:pic>
    <xdr:clientData/>
  </xdr:oneCellAnchor>
  <xdr:oneCellAnchor>
    <xdr:from>
      <xdr:col>1</xdr:col>
      <xdr:colOff>676275</xdr:colOff>
      <xdr:row>7</xdr:row>
      <xdr:rowOff>876300</xdr:rowOff>
    </xdr:from>
    <xdr:ext cx="695325" cy="889635"/>
    <xdr:pic>
      <xdr:nvPicPr>
        <xdr:cNvPr id="9" name="image74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7099300"/>
          <a:ext cx="695325" cy="889635"/>
        </a:xfrm>
        <a:prstGeom prst="rect">
          <a:avLst/>
        </a:prstGeom>
      </xdr:spPr>
    </xdr:pic>
    <xdr:clientData/>
  </xdr:oneCellAnchor>
  <xdr:oneCellAnchor>
    <xdr:from>
      <xdr:col>1</xdr:col>
      <xdr:colOff>685800</xdr:colOff>
      <xdr:row>8</xdr:row>
      <xdr:rowOff>885825</xdr:rowOff>
    </xdr:from>
    <xdr:ext cx="674370" cy="902335"/>
    <xdr:pic>
      <xdr:nvPicPr>
        <xdr:cNvPr id="10" name="image69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505" y="7997825"/>
          <a:ext cx="674370" cy="902335"/>
        </a:xfrm>
        <a:prstGeom prst="rect">
          <a:avLst/>
        </a:prstGeom>
      </xdr:spPr>
    </xdr:pic>
    <xdr:clientData/>
  </xdr:oneCellAnchor>
  <xdr:oneCellAnchor>
    <xdr:from>
      <xdr:col>1</xdr:col>
      <xdr:colOff>676275</xdr:colOff>
      <xdr:row>9</xdr:row>
      <xdr:rowOff>885825</xdr:rowOff>
    </xdr:from>
    <xdr:ext cx="683895" cy="902335"/>
    <xdr:pic>
      <xdr:nvPicPr>
        <xdr:cNvPr id="11" name="image77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8886825"/>
          <a:ext cx="683895" cy="902335"/>
        </a:xfrm>
        <a:prstGeom prst="rect">
          <a:avLst/>
        </a:prstGeom>
      </xdr:spPr>
    </xdr:pic>
    <xdr:clientData/>
  </xdr:oneCellAnchor>
  <xdr:oneCellAnchor>
    <xdr:from>
      <xdr:col>1</xdr:col>
      <xdr:colOff>676275</xdr:colOff>
      <xdr:row>11</xdr:row>
      <xdr:rowOff>12700</xdr:rowOff>
    </xdr:from>
    <xdr:ext cx="674370" cy="864235"/>
    <xdr:pic>
      <xdr:nvPicPr>
        <xdr:cNvPr id="12" name="image78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9791700"/>
          <a:ext cx="674370" cy="86423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339725</xdr:colOff>
      <xdr:row>3</xdr:row>
      <xdr:rowOff>19050</xdr:rowOff>
    </xdr:from>
    <xdr:ext cx="528955" cy="557530"/>
    <xdr:pic>
      <xdr:nvPicPr>
        <xdr:cNvPr id="7" name="image5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3255" y="2274570"/>
          <a:ext cx="528955" cy="557530"/>
        </a:xfrm>
        <a:prstGeom prst="rect">
          <a:avLst/>
        </a:prstGeom>
      </xdr:spPr>
    </xdr:pic>
    <xdr:clientData/>
  </xdr:oneCellAnchor>
  <xdr:oneCellAnchor>
    <xdr:from>
      <xdr:col>2</xdr:col>
      <xdr:colOff>342900</xdr:colOff>
      <xdr:row>2</xdr:row>
      <xdr:rowOff>19050</xdr:rowOff>
    </xdr:from>
    <xdr:ext cx="524509" cy="698500"/>
    <xdr:pic>
      <xdr:nvPicPr>
        <xdr:cNvPr id="8" name="image5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430" y="1356360"/>
          <a:ext cx="523875" cy="698500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13</xdr:row>
      <xdr:rowOff>19050</xdr:rowOff>
    </xdr:from>
    <xdr:ext cx="753109" cy="742950"/>
    <xdr:pic>
      <xdr:nvPicPr>
        <xdr:cNvPr id="13" name="image51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11456670"/>
          <a:ext cx="752475" cy="742950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14</xdr:row>
      <xdr:rowOff>19050</xdr:rowOff>
    </xdr:from>
    <xdr:ext cx="753109" cy="732790"/>
    <xdr:pic>
      <xdr:nvPicPr>
        <xdr:cNvPr id="14" name="image60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12374880"/>
          <a:ext cx="752475" cy="732790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17</xdr:row>
      <xdr:rowOff>19050</xdr:rowOff>
    </xdr:from>
    <xdr:ext cx="753109" cy="744219"/>
    <xdr:pic>
      <xdr:nvPicPr>
        <xdr:cNvPr id="15" name="image58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15129510"/>
          <a:ext cx="752475" cy="74358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15</xdr:row>
      <xdr:rowOff>19050</xdr:rowOff>
    </xdr:from>
    <xdr:ext cx="753109" cy="744219"/>
    <xdr:pic>
      <xdr:nvPicPr>
        <xdr:cNvPr id="16" name="image62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13293090"/>
          <a:ext cx="752475" cy="74358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16</xdr:row>
      <xdr:rowOff>19050</xdr:rowOff>
    </xdr:from>
    <xdr:ext cx="753109" cy="744219"/>
    <xdr:pic>
      <xdr:nvPicPr>
        <xdr:cNvPr id="17" name="image63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14211300"/>
          <a:ext cx="752475" cy="74358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18</xdr:row>
      <xdr:rowOff>19050</xdr:rowOff>
    </xdr:from>
    <xdr:ext cx="753109" cy="763269"/>
    <xdr:pic>
      <xdr:nvPicPr>
        <xdr:cNvPr id="18" name="image64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16047720"/>
          <a:ext cx="752475" cy="76263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19</xdr:row>
      <xdr:rowOff>19050</xdr:rowOff>
    </xdr:from>
    <xdr:ext cx="753109" cy="763269"/>
    <xdr:pic>
      <xdr:nvPicPr>
        <xdr:cNvPr id="19" name="image65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16965930"/>
          <a:ext cx="752475" cy="76263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20</xdr:row>
      <xdr:rowOff>19050</xdr:rowOff>
    </xdr:from>
    <xdr:ext cx="753109" cy="763269"/>
    <xdr:pic>
      <xdr:nvPicPr>
        <xdr:cNvPr id="20" name="image66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17884140"/>
          <a:ext cx="752475" cy="76263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21</xdr:row>
      <xdr:rowOff>19050</xdr:rowOff>
    </xdr:from>
    <xdr:ext cx="753109" cy="753744"/>
    <xdr:pic>
      <xdr:nvPicPr>
        <xdr:cNvPr id="22" name="image68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18802350"/>
          <a:ext cx="752475" cy="75311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643255</xdr:colOff>
      <xdr:row>4</xdr:row>
      <xdr:rowOff>128905</xdr:rowOff>
    </xdr:to>
    <xdr:pic>
      <xdr:nvPicPr>
        <xdr:cNvPr id="7" name="ID_554879892796444E92D81B80631F45F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145" y="6053455"/>
          <a:ext cx="643255" cy="8147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396240</xdr:colOff>
      <xdr:row>16</xdr:row>
      <xdr:rowOff>60960</xdr:rowOff>
    </xdr:to>
    <xdr:pic>
      <xdr:nvPicPr>
        <xdr:cNvPr id="5" name="ID_04B65A26B6FD4F65A5A469546295BF60" descr="微信图片_2025-09-23_212526_628"/>
        <xdr:cNvPicPr/>
      </xdr:nvPicPr>
      <xdr:blipFill>
        <a:blip r:embed="rId2"/>
        <a:stretch>
          <a:fillRect/>
        </a:stretch>
      </xdr:blipFill>
      <xdr:spPr>
        <a:xfrm>
          <a:off x="0" y="0"/>
          <a:ext cx="5882640" cy="2804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76200</xdr:colOff>
      <xdr:row>19</xdr:row>
      <xdr:rowOff>95250</xdr:rowOff>
    </xdr:to>
    <xdr:pic>
      <xdr:nvPicPr>
        <xdr:cNvPr id="8" name="ID_9121F256648E4D5DA0820046B18143CC" descr="微信图片_2025-09-23_214820_966"/>
        <xdr:cNvPicPr/>
      </xdr:nvPicPr>
      <xdr:blipFill>
        <a:blip r:embed="rId3"/>
        <a:stretch>
          <a:fillRect/>
        </a:stretch>
      </xdr:blipFill>
      <xdr:spPr>
        <a:xfrm>
          <a:off x="0" y="0"/>
          <a:ext cx="6248400" cy="3352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57</xdr:row>
      <xdr:rowOff>41275</xdr:rowOff>
    </xdr:to>
    <xdr:pic>
      <xdr:nvPicPr>
        <xdr:cNvPr id="4" name="ID_37CE433E7D69463C979C5719A7FFA3C4" descr="微信图片_2025-09-23_210802_533"/>
        <xdr:cNvPicPr/>
      </xdr:nvPicPr>
      <xdr:blipFill>
        <a:blip r:embed="rId4"/>
        <a:stretch>
          <a:fillRect/>
        </a:stretch>
      </xdr:blipFill>
      <xdr:spPr>
        <a:xfrm>
          <a:off x="0" y="0"/>
          <a:ext cx="10058400" cy="981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397510</xdr:colOff>
      <xdr:row>24</xdr:row>
      <xdr:rowOff>29845</xdr:rowOff>
    </xdr:to>
    <xdr:pic>
      <xdr:nvPicPr>
        <xdr:cNvPr id="3" name="ID_AE599010C6DF4DD4AA11A80AB6F9D810" descr="微信图片_2025-09-23_202326_7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H="1">
          <a:off x="1797050" y="89875995"/>
          <a:ext cx="1769110" cy="41446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281940</xdr:colOff>
      <xdr:row>34</xdr:row>
      <xdr:rowOff>137160</xdr:rowOff>
    </xdr:to>
    <xdr:pic>
      <xdr:nvPicPr>
        <xdr:cNvPr id="9" name="ID_B3259C9D89264BAB8FC1C685D39DD0E7" descr="微信图片_2025-09-23_215126_738"/>
        <xdr:cNvPicPr/>
      </xdr:nvPicPr>
      <xdr:blipFill>
        <a:blip r:embed="rId6"/>
        <a:stretch>
          <a:fillRect/>
        </a:stretch>
      </xdr:blipFill>
      <xdr:spPr>
        <a:xfrm>
          <a:off x="0" y="0"/>
          <a:ext cx="5082540" cy="5966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617220</xdr:colOff>
      <xdr:row>25</xdr:row>
      <xdr:rowOff>118110</xdr:rowOff>
    </xdr:to>
    <xdr:pic>
      <xdr:nvPicPr>
        <xdr:cNvPr id="10" name="ID_8C81694C43AD4126B1B78E542EE0391F" descr="微信图片_2025-09-23_215123_588"/>
        <xdr:cNvPicPr/>
      </xdr:nvPicPr>
      <xdr:blipFill>
        <a:blip r:embed="rId7"/>
        <a:stretch>
          <a:fillRect/>
        </a:stretch>
      </xdr:blipFill>
      <xdr:spPr>
        <a:xfrm>
          <a:off x="0" y="0"/>
          <a:ext cx="5417820" cy="4404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243840</xdr:colOff>
      <xdr:row>32</xdr:row>
      <xdr:rowOff>30480</xdr:rowOff>
    </xdr:to>
    <xdr:pic>
      <xdr:nvPicPr>
        <xdr:cNvPr id="6" name="ID_519CE9FB6F6E489C8D5C08701B252A6F" descr="微信图片_2025-09-23_212920_899"/>
        <xdr:cNvPicPr/>
      </xdr:nvPicPr>
      <xdr:blipFill>
        <a:blip r:embed="rId8"/>
        <a:stretch>
          <a:fillRect/>
        </a:stretch>
      </xdr:blipFill>
      <xdr:spPr>
        <a:xfrm>
          <a:off x="0" y="0"/>
          <a:ext cx="7101840" cy="5516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20320</xdr:colOff>
      <xdr:row>3</xdr:row>
      <xdr:rowOff>165100</xdr:rowOff>
    </xdr:to>
    <xdr:pic>
      <xdr:nvPicPr>
        <xdr:cNvPr id="109" name="ID_1686D9A6634249788C7D727841B9CB34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0" y="88872060"/>
          <a:ext cx="706120" cy="679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539750</xdr:colOff>
      <xdr:row>4</xdr:row>
      <xdr:rowOff>5080</xdr:rowOff>
    </xdr:to>
    <xdr:pic>
      <xdr:nvPicPr>
        <xdr:cNvPr id="110" name="ID_91E07BB8E09F44589D478C8112DFC086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4820" y="90299540"/>
          <a:ext cx="539750" cy="690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441960</xdr:colOff>
      <xdr:row>4</xdr:row>
      <xdr:rowOff>57785</xdr:rowOff>
    </xdr:to>
    <xdr:pic>
      <xdr:nvPicPr>
        <xdr:cNvPr id="112" name="ID_BB0677AF708648DC88BCB7BBDD095E65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350" y="89588340"/>
          <a:ext cx="441960" cy="743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513715</xdr:colOff>
      <xdr:row>4</xdr:row>
      <xdr:rowOff>5080</xdr:rowOff>
    </xdr:to>
    <xdr:pic>
      <xdr:nvPicPr>
        <xdr:cNvPr id="111" name="ID_EF808CB269434F1FBF7268CCA10FD4BE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520" y="91662250"/>
          <a:ext cx="513715" cy="690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454025</xdr:colOff>
      <xdr:row>4</xdr:row>
      <xdr:rowOff>5080</xdr:rowOff>
    </xdr:to>
    <xdr:pic>
      <xdr:nvPicPr>
        <xdr:cNvPr id="113" name="ID_A17DF2E7F723413880C18C60D8E3C183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90934540"/>
          <a:ext cx="454025" cy="690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5080</xdr:rowOff>
    </xdr:to>
    <xdr:pic>
      <xdr:nvPicPr>
        <xdr:cNvPr id="107" name="ID_EC7E496AFB344D1B8D7F90C694453419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92389960"/>
          <a:ext cx="752475" cy="690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54610</xdr:colOff>
      <xdr:row>4</xdr:row>
      <xdr:rowOff>3175</xdr:rowOff>
    </xdr:to>
    <xdr:pic>
      <xdr:nvPicPr>
        <xdr:cNvPr id="108" name="ID_12C36BE7A5A04B8CAF32948890DF5981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5" y="93117670"/>
          <a:ext cx="740410" cy="688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567690</xdr:colOff>
      <xdr:row>42</xdr:row>
      <xdr:rowOff>120650</xdr:rowOff>
    </xdr:to>
    <xdr:pic>
      <xdr:nvPicPr>
        <xdr:cNvPr id="29" name="ID_3D020518AAA64328961C94075A913D20" descr="微信图片_2025082714505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498600" y="53727350"/>
          <a:ext cx="7425690" cy="7321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231775</xdr:colOff>
      <xdr:row>3</xdr:row>
      <xdr:rowOff>160655</xdr:rowOff>
    </xdr:to>
    <xdr:pic>
      <xdr:nvPicPr>
        <xdr:cNvPr id="2" name="ID_DEBB3D4C3F8B4A3B9684C57E9853A563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370" y="433070"/>
          <a:ext cx="917575" cy="675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435610</xdr:colOff>
      <xdr:row>4</xdr:row>
      <xdr:rowOff>146685</xdr:rowOff>
    </xdr:to>
    <xdr:pic>
      <xdr:nvPicPr>
        <xdr:cNvPr id="11" name="ID_9238441AEE3F47B080FE840D1495A341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040" y="1718945"/>
          <a:ext cx="1121410" cy="8324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484505</xdr:colOff>
      <xdr:row>3</xdr:row>
      <xdr:rowOff>158115</xdr:rowOff>
    </xdr:to>
    <xdr:pic>
      <xdr:nvPicPr>
        <xdr:cNvPr id="15" name="ID_013E6735673B44CEB76D873F0CED130F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6702425"/>
          <a:ext cx="1170305" cy="672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52705</xdr:rowOff>
    </xdr:to>
    <xdr:pic>
      <xdr:nvPicPr>
        <xdr:cNvPr id="16" name="ID_48984EF27B7448E0AAFF4F9E80E3E019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190" y="7891145"/>
          <a:ext cx="752475" cy="7385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68580</xdr:colOff>
      <xdr:row>4</xdr:row>
      <xdr:rowOff>57785</xdr:rowOff>
    </xdr:to>
    <xdr:pic>
      <xdr:nvPicPr>
        <xdr:cNvPr id="17" name="ID_A14E4D483227480693A46099C66AE060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285" y="9091295"/>
          <a:ext cx="754380" cy="743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262255</xdr:colOff>
      <xdr:row>4</xdr:row>
      <xdr:rowOff>57150</xdr:rowOff>
    </xdr:to>
    <xdr:pic>
      <xdr:nvPicPr>
        <xdr:cNvPr id="18" name="ID_2E2941F0C3DF443E8096C8AACE01734C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1765" y="10291445"/>
          <a:ext cx="948055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300355</xdr:colOff>
      <xdr:row>4</xdr:row>
      <xdr:rowOff>16510</xdr:rowOff>
    </xdr:to>
    <xdr:pic>
      <xdr:nvPicPr>
        <xdr:cNvPr id="20" name="ID_EC491A4AF2E84BA296072D036A70499C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4800" y="361315"/>
          <a:ext cx="986155" cy="7023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228600</xdr:colOff>
      <xdr:row>44</xdr:row>
      <xdr:rowOff>83820</xdr:rowOff>
    </xdr:to>
    <xdr:pic>
      <xdr:nvPicPr>
        <xdr:cNvPr id="22" name="ID_8B681BB173E34A7F81D341083FB23F6C" descr="post_object_image_1462584589"/>
        <xdr:cNvPicPr/>
      </xdr:nvPicPr>
      <xdr:blipFill>
        <a:blip r:embed="rId24"/>
        <a:stretch>
          <a:fillRect/>
        </a:stretch>
      </xdr:blipFill>
      <xdr:spPr>
        <a:xfrm>
          <a:off x="0" y="0"/>
          <a:ext cx="5715000" cy="7627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484505</xdr:colOff>
      <xdr:row>3</xdr:row>
      <xdr:rowOff>47625</xdr:rowOff>
    </xdr:to>
    <xdr:pic>
      <xdr:nvPicPr>
        <xdr:cNvPr id="23" name="ID_DBE4B864B1D24C6E9F9D94A4FB9A3F10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2590800"/>
          <a:ext cx="1170305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198755</xdr:colOff>
      <xdr:row>3</xdr:row>
      <xdr:rowOff>170815</xdr:rowOff>
    </xdr:to>
    <xdr:pic>
      <xdr:nvPicPr>
        <xdr:cNvPr id="24" name="ID_AE7374F1849F429BBAA323D5EE0E16F3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0" y="3489325"/>
          <a:ext cx="884555" cy="6851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314325</xdr:colOff>
      <xdr:row>4</xdr:row>
      <xdr:rowOff>41910</xdr:rowOff>
    </xdr:to>
    <xdr:pic>
      <xdr:nvPicPr>
        <xdr:cNvPr id="25" name="ID_0FA13CA7AE0246D3AA486A4DF0CC11B0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6305" y="4368800"/>
          <a:ext cx="1000125" cy="7277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116205</xdr:colOff>
      <xdr:row>4</xdr:row>
      <xdr:rowOff>5080</xdr:rowOff>
    </xdr:to>
    <xdr:pic>
      <xdr:nvPicPr>
        <xdr:cNvPr id="26" name="ID_D94D675311FB4F0DB77DCF15CD32C200"/>
        <xdr:cNvPicPr>
          <a:picLocks noChangeAspect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0" y="5295900"/>
          <a:ext cx="802005" cy="690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32385</xdr:colOff>
      <xdr:row>3</xdr:row>
      <xdr:rowOff>130810</xdr:rowOff>
    </xdr:to>
    <xdr:pic>
      <xdr:nvPicPr>
        <xdr:cNvPr id="27" name="ID_F837FB94E93549BEA28EA3607707484D"/>
        <xdr:cNvPicPr>
          <a:picLocks noChangeAspect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275" y="6231255"/>
          <a:ext cx="718185" cy="64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484505</xdr:colOff>
      <xdr:row>4</xdr:row>
      <xdr:rowOff>24765</xdr:rowOff>
    </xdr:to>
    <xdr:pic>
      <xdr:nvPicPr>
        <xdr:cNvPr id="28" name="ID_99ED5C25D7504CC48558B673A24741B5"/>
        <xdr:cNvPicPr>
          <a:picLocks noChangeAspect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7177405"/>
          <a:ext cx="1170305" cy="7105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245745</xdr:colOff>
      <xdr:row>3</xdr:row>
      <xdr:rowOff>22225</xdr:rowOff>
    </xdr:to>
    <xdr:pic>
      <xdr:nvPicPr>
        <xdr:cNvPr id="30" name="ID_4DBAF0B6E26B4E62A106CF6BE484B082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230" y="9004300"/>
          <a:ext cx="931545" cy="536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99060</xdr:colOff>
      <xdr:row>4</xdr:row>
      <xdr:rowOff>5080</xdr:rowOff>
    </xdr:to>
    <xdr:pic>
      <xdr:nvPicPr>
        <xdr:cNvPr id="31" name="ID_A2087F15432D468E83ABF3B7097A925E"/>
        <xdr:cNvPicPr>
          <a:picLocks noChangeAspect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5525" y="9931400"/>
          <a:ext cx="784860" cy="690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3</xdr:row>
      <xdr:rowOff>31750</xdr:rowOff>
    </xdr:to>
    <xdr:pic>
      <xdr:nvPicPr>
        <xdr:cNvPr id="32" name="ID_A6E19CF0D1D147F0BAE80883F32BDF27"/>
        <xdr:cNvPicPr>
          <a:picLocks noChangeAspect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10858500"/>
          <a:ext cx="714375" cy="546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97790</xdr:colOff>
      <xdr:row>4</xdr:row>
      <xdr:rowOff>12700</xdr:rowOff>
    </xdr:to>
    <xdr:pic>
      <xdr:nvPicPr>
        <xdr:cNvPr id="33" name="ID_2C03F066574C4A72913D02662AB24022"/>
        <xdr:cNvPicPr>
          <a:picLocks noChangeAspect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5525" y="12712700"/>
          <a:ext cx="783590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13970</xdr:colOff>
      <xdr:row>4</xdr:row>
      <xdr:rowOff>24130</xdr:rowOff>
    </xdr:to>
    <xdr:pic>
      <xdr:nvPicPr>
        <xdr:cNvPr id="34" name="ID_33901383F2024762B0A23EA39AA20F24"/>
        <xdr:cNvPicPr>
          <a:picLocks noChangeAspect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6800" y="13639800"/>
          <a:ext cx="699770" cy="7099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114300</xdr:colOff>
      <xdr:row>4</xdr:row>
      <xdr:rowOff>14605</xdr:rowOff>
    </xdr:to>
    <xdr:pic>
      <xdr:nvPicPr>
        <xdr:cNvPr id="35" name="ID_CE0FD6F5A65145A58FFA363FDCD87678"/>
        <xdr:cNvPicPr>
          <a:picLocks noChangeAspect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7270" y="14576425"/>
          <a:ext cx="800100" cy="7004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401320</xdr:colOff>
      <xdr:row>4</xdr:row>
      <xdr:rowOff>5080</xdr:rowOff>
    </xdr:to>
    <xdr:pic>
      <xdr:nvPicPr>
        <xdr:cNvPr id="36" name="ID_830FBC1A12E84785952C467979B6CE1D"/>
        <xdr:cNvPicPr>
          <a:picLocks noChangeAspect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760" y="15494000"/>
          <a:ext cx="1087120" cy="690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484505</xdr:colOff>
      <xdr:row>2</xdr:row>
      <xdr:rowOff>172085</xdr:rowOff>
    </xdr:to>
    <xdr:pic>
      <xdr:nvPicPr>
        <xdr:cNvPr id="38" name="ID_9C5FAC2C8B84496D977E6CAD166E43E4"/>
        <xdr:cNvPicPr>
          <a:picLocks noChangeAspect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7396460"/>
          <a:ext cx="1170305" cy="5149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647700</xdr:colOff>
      <xdr:row>3</xdr:row>
      <xdr:rowOff>170815</xdr:rowOff>
    </xdr:to>
    <xdr:pic>
      <xdr:nvPicPr>
        <xdr:cNvPr id="39" name="ID_8E5DA458E3CF446D9C86A3BD36FF0431"/>
        <xdr:cNvPicPr>
          <a:picLocks noChangeAspect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3470" y="18275300"/>
          <a:ext cx="647700" cy="6851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662940</xdr:colOff>
      <xdr:row>3</xdr:row>
      <xdr:rowOff>33655</xdr:rowOff>
    </xdr:to>
    <xdr:pic>
      <xdr:nvPicPr>
        <xdr:cNvPr id="40" name="ID_67F908303DA745A4BB47A64B9C43E554"/>
        <xdr:cNvPicPr>
          <a:picLocks noChangeAspect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5850" y="19202400"/>
          <a:ext cx="662940" cy="548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208915</xdr:colOff>
      <xdr:row>3</xdr:row>
      <xdr:rowOff>71755</xdr:rowOff>
    </xdr:to>
    <xdr:pic>
      <xdr:nvPicPr>
        <xdr:cNvPr id="41" name="ID_68725C806D4C4F56BA00FD1C1DF7AC72"/>
        <xdr:cNvPicPr>
          <a:picLocks noChangeAspect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9645" y="20129500"/>
          <a:ext cx="894715" cy="5861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589915</xdr:colOff>
      <xdr:row>4</xdr:row>
      <xdr:rowOff>5080</xdr:rowOff>
    </xdr:to>
    <xdr:pic>
      <xdr:nvPicPr>
        <xdr:cNvPr id="42" name="ID_76309770BC8440CAB655FB44BD896525"/>
        <xdr:cNvPicPr>
          <a:picLocks noChangeAspect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2045" y="21056600"/>
          <a:ext cx="589915" cy="690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654050</xdr:colOff>
      <xdr:row>4</xdr:row>
      <xdr:rowOff>8255</xdr:rowOff>
    </xdr:to>
    <xdr:pic>
      <xdr:nvPicPr>
        <xdr:cNvPr id="44" name="ID_517A4A566D3A4493AA702EA40845227B"/>
        <xdr:cNvPicPr>
          <a:picLocks noChangeAspect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295" y="26619200"/>
          <a:ext cx="654050" cy="694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57785</xdr:rowOff>
    </xdr:to>
    <xdr:pic>
      <xdr:nvPicPr>
        <xdr:cNvPr id="45" name="ID_CE78C64F13A24153B9F3D6B97579E508"/>
        <xdr:cNvPicPr>
          <a:picLocks noChangeAspect="1"/>
        </xdr:cNvPicPr>
      </xdr:nvPicPr>
      <xdr:blipFill>
        <a:blip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33108900"/>
          <a:ext cx="752475" cy="743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57785</xdr:rowOff>
    </xdr:to>
    <xdr:pic>
      <xdr:nvPicPr>
        <xdr:cNvPr id="46" name="ID_770342A39B7E41D5A46842FCDAAEF702"/>
        <xdr:cNvPicPr>
          <a:picLocks noChangeAspect="1"/>
        </xdr:cNvPicPr>
      </xdr:nvPicPr>
      <xdr:blipFill>
        <a:blip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34036000"/>
          <a:ext cx="752475" cy="743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57785</xdr:rowOff>
    </xdr:to>
    <xdr:pic>
      <xdr:nvPicPr>
        <xdr:cNvPr id="47" name="ID_F19A376995FF49BFBC97C28F63F94D5E"/>
        <xdr:cNvPicPr>
          <a:picLocks noChangeAspect="1"/>
        </xdr:cNvPicPr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34963100"/>
          <a:ext cx="752475" cy="743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12700</xdr:colOff>
      <xdr:row>4</xdr:row>
      <xdr:rowOff>5080</xdr:rowOff>
    </xdr:to>
    <xdr:pic>
      <xdr:nvPicPr>
        <xdr:cNvPr id="50" name="ID_2F4017A36D3949D48ED1E2B4B9A3FFB3"/>
        <xdr:cNvPicPr>
          <a:picLocks noChangeAspect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8070" y="37744400"/>
          <a:ext cx="698500" cy="690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42</xdr:row>
      <xdr:rowOff>15240</xdr:rowOff>
    </xdr:to>
    <xdr:pic>
      <xdr:nvPicPr>
        <xdr:cNvPr id="55" name="ID_1E4BD9C09B674A6284709C011A77DB6C" descr="post_object_image_926443699"/>
        <xdr:cNvPicPr/>
      </xdr:nvPicPr>
      <xdr:blipFill>
        <a:blip r:embed="rId48"/>
        <a:stretch>
          <a:fillRect/>
        </a:stretch>
      </xdr:blipFill>
      <xdr:spPr>
        <a:xfrm>
          <a:off x="0" y="0"/>
          <a:ext cx="8915400" cy="72161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471170</xdr:colOff>
      <xdr:row>4</xdr:row>
      <xdr:rowOff>1270</xdr:rowOff>
    </xdr:to>
    <xdr:pic>
      <xdr:nvPicPr>
        <xdr:cNvPr id="56" name="ID_35C9F6F0146C45B8BAF9F3A2F99FEAB5"/>
        <xdr:cNvPicPr>
          <a:picLocks noChangeAspect="1"/>
        </xdr:cNvPicPr>
      </xdr:nvPicPr>
      <xdr:blipFill>
        <a:blip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830" y="4105275"/>
          <a:ext cx="471170" cy="6870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563880</xdr:colOff>
      <xdr:row>4</xdr:row>
      <xdr:rowOff>57785</xdr:rowOff>
    </xdr:to>
    <xdr:pic>
      <xdr:nvPicPr>
        <xdr:cNvPr id="19" name="ID_0A29335429294810BCB54EE436FEDED2"/>
        <xdr:cNvPicPr>
          <a:picLocks noChangeAspect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5947410"/>
          <a:ext cx="563880" cy="743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57785</xdr:rowOff>
    </xdr:to>
    <xdr:pic>
      <xdr:nvPicPr>
        <xdr:cNvPr id="21" name="ID_3A6A9731BC1A451E9A3742E99A71BA76"/>
        <xdr:cNvPicPr>
          <a:picLocks noChangeAspect="1"/>
        </xdr:cNvPicPr>
      </xdr:nvPicPr>
      <xdr:blipFill>
        <a:blip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5029200"/>
          <a:ext cx="752475" cy="743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57785</xdr:rowOff>
    </xdr:to>
    <xdr:pic>
      <xdr:nvPicPr>
        <xdr:cNvPr id="51" name="ID_D01B7800ABD742FCA4BF41E2786B3041"/>
        <xdr:cNvPicPr>
          <a:picLocks noChangeAspect="1"/>
        </xdr:cNvPicPr>
      </xdr:nvPicPr>
      <xdr:blipFill>
        <a:blip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6865620"/>
          <a:ext cx="752475" cy="743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57785</xdr:rowOff>
    </xdr:to>
    <xdr:pic>
      <xdr:nvPicPr>
        <xdr:cNvPr id="58" name="ID_AA1655DEA13D40B1BC341080CEC335F8"/>
        <xdr:cNvPicPr>
          <a:picLocks noChangeAspect="1"/>
        </xdr:cNvPicPr>
      </xdr:nvPicPr>
      <xdr:blipFill>
        <a:blip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7783830"/>
          <a:ext cx="752475" cy="743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12700</xdr:colOff>
      <xdr:row>4</xdr:row>
      <xdr:rowOff>5080</xdr:rowOff>
    </xdr:to>
    <xdr:pic>
      <xdr:nvPicPr>
        <xdr:cNvPr id="59" name="ID_653D3114C98A47048CD836547327DE37"/>
        <xdr:cNvPicPr>
          <a:picLocks noChangeAspect="1"/>
        </xdr:cNvPicPr>
      </xdr:nvPicPr>
      <xdr:blipFill>
        <a:blip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8755" y="457200"/>
          <a:ext cx="698500" cy="690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101600</xdr:colOff>
      <xdr:row>3</xdr:row>
      <xdr:rowOff>115570</xdr:rowOff>
    </xdr:to>
    <xdr:pic>
      <xdr:nvPicPr>
        <xdr:cNvPr id="60" name="ID_40370021908B455BB354C23AEE883086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508760" y="1550035"/>
          <a:ext cx="787400" cy="62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57785</xdr:rowOff>
    </xdr:to>
    <xdr:pic>
      <xdr:nvPicPr>
        <xdr:cNvPr id="61" name="ID_F18825C0EFEE4196BC35592E5F0EFA8E"/>
        <xdr:cNvPicPr>
          <a:picLocks noChangeAspect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8702040"/>
          <a:ext cx="752475" cy="743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57150</xdr:rowOff>
    </xdr:to>
    <xdr:pic>
      <xdr:nvPicPr>
        <xdr:cNvPr id="62" name="ID_5C99557EBC4C434EA6D3302DEB02D896"/>
        <xdr:cNvPicPr>
          <a:picLocks noChangeAspect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9620250"/>
          <a:ext cx="752475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57785</xdr:rowOff>
    </xdr:to>
    <xdr:pic>
      <xdr:nvPicPr>
        <xdr:cNvPr id="63" name="ID_88C105A1B9204090A25460CC13EE6C8F"/>
        <xdr:cNvPicPr>
          <a:picLocks noChangeAspect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" y="10538460"/>
          <a:ext cx="752475" cy="743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76835</xdr:rowOff>
    </xdr:to>
    <xdr:pic>
      <xdr:nvPicPr>
        <xdr:cNvPr id="53" name="ID_5DD704DC3060409A8ED98D577F90BADC"/>
        <xdr:cNvPicPr>
          <a:picLocks noChangeAspect="1"/>
        </xdr:cNvPicPr>
      </xdr:nvPicPr>
      <xdr:blipFill>
        <a:blip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920" y="5740400"/>
          <a:ext cx="752475" cy="762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638175</xdr:colOff>
      <xdr:row>3</xdr:row>
      <xdr:rowOff>144145</xdr:rowOff>
    </xdr:to>
    <xdr:pic>
      <xdr:nvPicPr>
        <xdr:cNvPr id="54" name="ID_2B68C291DF55481D92AD4E8925A2A7AE"/>
        <xdr:cNvPicPr>
          <a:picLocks noChangeAspect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920" y="6518275"/>
          <a:ext cx="638175" cy="6584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</xdr:colOff>
      <xdr:row>4</xdr:row>
      <xdr:rowOff>1270</xdr:rowOff>
    </xdr:to>
    <xdr:pic>
      <xdr:nvPicPr>
        <xdr:cNvPr id="64" name="ID_8A19AB992EE3448FBB8D67BFB5E73423"/>
        <xdr:cNvPicPr>
          <a:picLocks noChangeAspect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3645" y="7194550"/>
          <a:ext cx="711200" cy="6870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76835</xdr:rowOff>
    </xdr:to>
    <xdr:pic>
      <xdr:nvPicPr>
        <xdr:cNvPr id="65" name="ID_C3EBCCE96DAB47D58C3EA0E306B6E1A7"/>
        <xdr:cNvPicPr>
          <a:picLocks noChangeAspect="1"/>
        </xdr:cNvPicPr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870" y="5041900"/>
          <a:ext cx="752475" cy="762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20320</xdr:colOff>
      <xdr:row>3</xdr:row>
      <xdr:rowOff>165100</xdr:rowOff>
    </xdr:to>
    <xdr:pic>
      <xdr:nvPicPr>
        <xdr:cNvPr id="76" name="ID_E208CC9C0E19429EBBCE4C85AD8E34E3"/>
        <xdr:cNvPicPr>
          <a:picLocks noChangeAspect="1"/>
        </xdr:cNvPicPr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6195" y="10081260"/>
          <a:ext cx="706120" cy="679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4</xdr:row>
      <xdr:rowOff>3175</xdr:rowOff>
    </xdr:to>
    <xdr:pic>
      <xdr:nvPicPr>
        <xdr:cNvPr id="77" name="ID_060D05D512814D65BA62060726166ECF"/>
        <xdr:cNvPicPr>
          <a:picLocks noChangeAspect="1"/>
        </xdr:cNvPicPr>
      </xdr:nvPicPr>
      <xdr:blipFill>
        <a:blip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4445" y="9347200"/>
          <a:ext cx="695325" cy="688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67310</xdr:rowOff>
    </xdr:to>
    <xdr:pic>
      <xdr:nvPicPr>
        <xdr:cNvPr id="78" name="ID_CA763543D1744DF49505D32B20383B1B"/>
        <xdr:cNvPicPr>
          <a:picLocks noChangeAspect="1"/>
        </xdr:cNvPicPr>
      </xdr:nvPicPr>
      <xdr:blipFill>
        <a:blip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870" y="8629650"/>
          <a:ext cx="752475" cy="753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66040</xdr:rowOff>
    </xdr:to>
    <xdr:pic>
      <xdr:nvPicPr>
        <xdr:cNvPr id="79" name="ID_F7445F547A3C4339B27B61BFCB2433B2"/>
        <xdr:cNvPicPr>
          <a:picLocks noChangeAspect="1"/>
        </xdr:cNvPicPr>
      </xdr:nvPicPr>
      <xdr:blipFill>
        <a:blip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5395" y="7912100"/>
          <a:ext cx="752475" cy="751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76835</xdr:rowOff>
    </xdr:to>
    <xdr:pic>
      <xdr:nvPicPr>
        <xdr:cNvPr id="80" name="ID_471DAE1DE5F944FC854EAB44138FA71B"/>
        <xdr:cNvPicPr>
          <a:picLocks noChangeAspect="1"/>
        </xdr:cNvPicPr>
      </xdr:nvPicPr>
      <xdr:blipFill>
        <a:blip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870" y="4324350"/>
          <a:ext cx="752475" cy="762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86360</xdr:rowOff>
    </xdr:to>
    <xdr:pic>
      <xdr:nvPicPr>
        <xdr:cNvPr id="81" name="ID_A2A33D2011D8429B8228C210EFA4B6C9"/>
        <xdr:cNvPicPr>
          <a:picLocks noChangeAspect="1"/>
        </xdr:cNvPicPr>
      </xdr:nvPicPr>
      <xdr:blipFill>
        <a:blip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870" y="3606800"/>
          <a:ext cx="752475" cy="772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95885</xdr:rowOff>
    </xdr:to>
    <xdr:pic>
      <xdr:nvPicPr>
        <xdr:cNvPr id="82" name="ID_D3DBF8B073D145AEAF21A38B7D829A47"/>
        <xdr:cNvPicPr>
          <a:picLocks noChangeAspect="1"/>
        </xdr:cNvPicPr>
      </xdr:nvPicPr>
      <xdr:blipFill>
        <a:blip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2545" y="2936875"/>
          <a:ext cx="752475" cy="781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66675</xdr:colOff>
      <xdr:row>4</xdr:row>
      <xdr:rowOff>95885</xdr:rowOff>
    </xdr:to>
    <xdr:pic>
      <xdr:nvPicPr>
        <xdr:cNvPr id="83" name="ID_B2DC0E0BBFD042FCB51999E31339CD0C"/>
        <xdr:cNvPicPr>
          <a:picLocks noChangeAspect="1"/>
        </xdr:cNvPicPr>
      </xdr:nvPicPr>
      <xdr:blipFill>
        <a:blip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870" y="2171700"/>
          <a:ext cx="752475" cy="781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152400</xdr:colOff>
      <xdr:row>48</xdr:row>
      <xdr:rowOff>152400</xdr:rowOff>
    </xdr:to>
    <xdr:pic>
      <xdr:nvPicPr>
        <xdr:cNvPr id="84" name="ID_95AB876E5E42489194B1D75BB7DFFF8C" descr="post_object_image_2129581850"/>
        <xdr:cNvPicPr/>
      </xdr:nvPicPr>
      <xdr:blipFill>
        <a:blip r:embed="rId71"/>
        <a:stretch>
          <a:fillRect/>
        </a:stretch>
      </xdr:blipFill>
      <xdr:spPr>
        <a:xfrm>
          <a:off x="0" y="0"/>
          <a:ext cx="8382000" cy="838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6</xdr:row>
      <xdr:rowOff>31750</xdr:rowOff>
    </xdr:to>
    <xdr:pic>
      <xdr:nvPicPr>
        <xdr:cNvPr id="85" name="ID_F39280F405654843BE432222B17F5005" descr="post_object_image_4136225095"/>
        <xdr:cNvPicPr/>
      </xdr:nvPicPr>
      <xdr:blipFill>
        <a:blip r:embed="rId72"/>
        <a:stretch>
          <a:fillRect/>
        </a:stretch>
      </xdr:blipFill>
      <xdr:spPr>
        <a:xfrm>
          <a:off x="0" y="0"/>
          <a:ext cx="1162050" cy="1060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600075</xdr:colOff>
      <xdr:row>35</xdr:row>
      <xdr:rowOff>114300</xdr:rowOff>
    </xdr:to>
    <xdr:pic>
      <xdr:nvPicPr>
        <xdr:cNvPr id="66" name="ID_2A68DD4A8281412585710166C24EB849" descr="微信图片_20251021164351_287_5"/>
        <xdr:cNvPicPr/>
      </xdr:nvPicPr>
      <xdr:blipFill>
        <a:blip r:embed="rId73"/>
        <a:stretch>
          <a:fillRect/>
        </a:stretch>
      </xdr:blipFill>
      <xdr:spPr>
        <a:xfrm>
          <a:off x="0" y="0"/>
          <a:ext cx="4714875" cy="6115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434340</xdr:colOff>
      <xdr:row>3</xdr:row>
      <xdr:rowOff>69215</xdr:rowOff>
    </xdr:to>
    <xdr:pic>
      <xdr:nvPicPr>
        <xdr:cNvPr id="13" name="ID_567648EBF7E44F97AC3A25C373261BEE" descr="洗头床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2872105" y="4464050"/>
          <a:ext cx="1120140" cy="5835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</xdr:colOff>
      <xdr:row>4</xdr:row>
      <xdr:rowOff>89535</xdr:rowOff>
    </xdr:to>
    <xdr:pic>
      <xdr:nvPicPr>
        <xdr:cNvPr id="14" name="ID_6E4A1CC253364BA7A2D76178FC893577" descr="讲台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386840" y="31959550"/>
          <a:ext cx="773430" cy="7753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247650</xdr:colOff>
      <xdr:row>4</xdr:row>
      <xdr:rowOff>133350</xdr:rowOff>
    </xdr:to>
    <xdr:pic>
      <xdr:nvPicPr>
        <xdr:cNvPr id="12" name="ID_6B9DB8B87C714A68874A5EE856900BC7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9696450" y="1577975"/>
          <a:ext cx="1619250" cy="81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</xdr:colOff>
      <xdr:row>3</xdr:row>
      <xdr:rowOff>45720</xdr:rowOff>
    </xdr:to>
    <xdr:pic>
      <xdr:nvPicPr>
        <xdr:cNvPr id="37" name="ID_E7BA56A84F9946D1A560FDF670D8AC06" descr="TQL4PB30}NX58$QQ%J[@0HX"/>
        <xdr:cNvPicPr>
          <a:picLocks noChangeAspect="1"/>
        </xdr:cNvPicPr>
      </xdr:nvPicPr>
      <xdr:blipFill>
        <a:blip r:embed="rId77"/>
        <a:srcRect r="7025" b="17853"/>
        <a:stretch>
          <a:fillRect/>
        </a:stretch>
      </xdr:blipFill>
      <xdr:spPr>
        <a:xfrm>
          <a:off x="9696450" y="2505075"/>
          <a:ext cx="691515" cy="560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196850</xdr:colOff>
      <xdr:row>3</xdr:row>
      <xdr:rowOff>79375</xdr:rowOff>
    </xdr:to>
    <xdr:pic>
      <xdr:nvPicPr>
        <xdr:cNvPr id="43" name="ID_93EFC58A3088448BB2BEEB09944B28DE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9696450" y="3432175"/>
          <a:ext cx="882650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178435</xdr:colOff>
      <xdr:row>3</xdr:row>
      <xdr:rowOff>117475</xdr:rowOff>
    </xdr:to>
    <xdr:pic>
      <xdr:nvPicPr>
        <xdr:cNvPr id="48" name="ID_4C84DAA850E741098817DC178FCF3C30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9696450" y="4127500"/>
          <a:ext cx="86423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311785</xdr:colOff>
      <xdr:row>3</xdr:row>
      <xdr:rowOff>116205</xdr:rowOff>
    </xdr:to>
    <xdr:pic>
      <xdr:nvPicPr>
        <xdr:cNvPr id="49" name="ID_2DDD7A5B485D4234903C2B7D25059642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9696450" y="5795010"/>
          <a:ext cx="997585" cy="630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676910</xdr:colOff>
      <xdr:row>12</xdr:row>
      <xdr:rowOff>85725</xdr:rowOff>
    </xdr:to>
    <xdr:pic>
      <xdr:nvPicPr>
        <xdr:cNvPr id="52" name="ID_6ABC244F94744BBF987AE0F55A1DA303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0508615" y="2540000"/>
          <a:ext cx="1362710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368935</xdr:colOff>
      <xdr:row>59</xdr:row>
      <xdr:rowOff>41275</xdr:rowOff>
    </xdr:to>
    <xdr:pic>
      <xdr:nvPicPr>
        <xdr:cNvPr id="67" name="ID_2E77B42F5681457DA4975C35D357517B" descr="美容工具车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1889740" y="2543175"/>
          <a:ext cx="7226935" cy="101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12700</xdr:colOff>
      <xdr:row>4</xdr:row>
      <xdr:rowOff>3175</xdr:rowOff>
    </xdr:to>
    <xdr:pic>
      <xdr:nvPicPr>
        <xdr:cNvPr id="68" name="ID_BFE80398AD354BC2859F15F31277DC6B"/>
        <xdr:cNvPicPr>
          <a:picLocks noChangeAspect="1"/>
        </xdr:cNvPicPr>
      </xdr:nvPicPr>
      <xdr:blipFill>
        <a:blip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8070" y="21983700"/>
          <a:ext cx="698500" cy="688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12700</xdr:colOff>
      <xdr:row>3</xdr:row>
      <xdr:rowOff>161925</xdr:rowOff>
    </xdr:to>
    <xdr:pic>
      <xdr:nvPicPr>
        <xdr:cNvPr id="69" name="ID_8454EE1F1A3C4F088013AE44545F5FDB"/>
        <xdr:cNvPicPr>
          <a:picLocks noChangeAspect="1"/>
        </xdr:cNvPicPr>
      </xdr:nvPicPr>
      <xdr:blipFill>
        <a:blip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860" y="5490845"/>
          <a:ext cx="6985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H10" sqref="H10"/>
    </sheetView>
  </sheetViews>
  <sheetFormatPr defaultColWidth="9" defaultRowHeight="50" customHeight="1"/>
  <cols>
    <col min="1" max="1" width="16.1916666666667" style="26" customWidth="1"/>
    <col min="2" max="2" width="18.5916666666667" style="26" customWidth="1"/>
    <col min="3" max="3" width="19.2583333333333" style="26" customWidth="1"/>
    <col min="4" max="4" width="48" style="26" customWidth="1"/>
    <col min="5" max="5" width="15.9416666666667" style="26" customWidth="1"/>
    <col min="6" max="6" width="14.4083333333333" style="26" customWidth="1"/>
    <col min="7" max="7" width="11.7583333333333" style="26" customWidth="1"/>
    <col min="8" max="8" width="12.8833333333333" style="26" customWidth="1"/>
    <col min="9" max="9" width="10.75" style="26" customWidth="1"/>
    <col min="10" max="16384" width="9" style="26"/>
  </cols>
  <sheetData>
    <row r="1" customHeight="1" spans="1:8">
      <c r="A1" s="56" t="s">
        <v>0</v>
      </c>
      <c r="B1" s="57"/>
      <c r="C1" s="57"/>
      <c r="D1" s="57"/>
      <c r="E1" s="57"/>
      <c r="F1" s="57"/>
      <c r="G1" s="57"/>
      <c r="H1" s="57"/>
    </row>
    <row r="2" s="54" customFormat="1" customHeight="1" spans="1:9">
      <c r="A2" s="58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" t="s">
        <v>7</v>
      </c>
      <c r="H2" s="6" t="s">
        <v>8</v>
      </c>
      <c r="I2" s="54" t="s">
        <v>9</v>
      </c>
    </row>
    <row r="3" s="55" customFormat="1" customHeight="1" spans="1:10">
      <c r="A3" s="60">
        <v>1</v>
      </c>
      <c r="B3" s="61" t="s">
        <v>10</v>
      </c>
      <c r="C3" s="30" t="str">
        <f>_xlfn.DISPIMG("ID_DEBB3D4C3F8B4A3B9684C57E9853A563",1)</f>
        <v>=DISPIMG("ID_DEBB3D4C3F8B4A3B9684C57E9853A563",1)</v>
      </c>
      <c r="D3" s="62" t="s">
        <v>11</v>
      </c>
      <c r="E3" s="62">
        <v>9</v>
      </c>
      <c r="F3" s="62" t="s">
        <v>12</v>
      </c>
      <c r="G3" s="62">
        <v>14000</v>
      </c>
      <c r="H3" s="63">
        <f>E3*G3</f>
        <v>126000</v>
      </c>
      <c r="I3" s="55" t="s">
        <v>13</v>
      </c>
      <c r="J3" s="55" t="str">
        <f>_xlfn.DISPIMG("ID_2E77B42F5681457DA4975C35D357517B",1)</f>
        <v>=DISPIMG("ID_2E77B42F5681457DA4975C35D357517B",1)</v>
      </c>
    </row>
    <row r="4" s="55" customFormat="1" customHeight="1" spans="1:8">
      <c r="A4" s="60">
        <v>2</v>
      </c>
      <c r="B4" s="8" t="s">
        <v>14</v>
      </c>
      <c r="C4" s="9" t="str">
        <f>_xlfn.DISPIMG("ID_BFE80398AD354BC2859F15F31277DC6B",1)</f>
        <v>=DISPIMG("ID_BFE80398AD354BC2859F15F31277DC6B",1)</v>
      </c>
      <c r="D4" s="8" t="s">
        <v>15</v>
      </c>
      <c r="E4" s="7">
        <v>10</v>
      </c>
      <c r="F4" s="8" t="s">
        <v>16</v>
      </c>
      <c r="G4" s="7">
        <v>300</v>
      </c>
      <c r="H4" s="63">
        <v>3000</v>
      </c>
    </row>
    <row r="5" s="55" customFormat="1" customHeight="1" spans="1:10">
      <c r="A5" s="60">
        <v>3</v>
      </c>
      <c r="B5" s="61" t="s">
        <v>17</v>
      </c>
      <c r="C5" s="30" t="str">
        <f>_xlfn.DISPIMG("ID_9238441AEE3F47B080FE840D1495A341",1)</f>
        <v>=DISPIMG("ID_9238441AEE3F47B080FE840D1495A341",1)</v>
      </c>
      <c r="D5" s="62" t="s">
        <v>18</v>
      </c>
      <c r="E5" s="62">
        <v>2</v>
      </c>
      <c r="F5" s="62" t="s">
        <v>12</v>
      </c>
      <c r="G5" s="62">
        <v>18000</v>
      </c>
      <c r="H5" s="63">
        <f>E5*G5</f>
        <v>36000</v>
      </c>
      <c r="I5" s="55" t="s">
        <v>19</v>
      </c>
      <c r="J5" s="55" t="str">
        <f>_xlfn.DISPIMG("ID_6ABC244F94744BBF987AE0F55A1DA303",1)</f>
        <v>=DISPIMG("ID_6ABC244F94744BBF987AE0F55A1DA303",1)</v>
      </c>
    </row>
    <row r="6" s="55" customFormat="1" customHeight="1" spans="1:10">
      <c r="A6" s="60">
        <v>4</v>
      </c>
      <c r="B6" s="61" t="s">
        <v>20</v>
      </c>
      <c r="C6" s="30" t="str">
        <f>_xlfn.DISPIMG("ID_567648EBF7E44F97AC3A25C373261BEE",1)</f>
        <v>=DISPIMG("ID_567648EBF7E44F97AC3A25C373261BEE",1)</v>
      </c>
      <c r="D6" s="62" t="s">
        <v>21</v>
      </c>
      <c r="E6" s="62">
        <v>1</v>
      </c>
      <c r="F6" s="62" t="s">
        <v>22</v>
      </c>
      <c r="G6" s="62">
        <v>15000</v>
      </c>
      <c r="H6" s="63">
        <f>E6*G6</f>
        <v>15000</v>
      </c>
      <c r="I6" s="55" t="s">
        <v>23</v>
      </c>
      <c r="J6" s="30" t="str">
        <f>_xlfn.DISPIMG("ID_8454EE1F1A3C4F088013AE44545F5FDB",1)</f>
        <v>=DISPIMG("ID_8454EE1F1A3C4F088013AE44545F5FDB",1)</v>
      </c>
    </row>
    <row r="7" s="55" customFormat="1" customHeight="1" spans="1:8">
      <c r="A7" s="60">
        <v>6</v>
      </c>
      <c r="B7" s="61" t="s">
        <v>24</v>
      </c>
      <c r="C7" s="30" t="str">
        <f>_xlfn.DISPIMG("ID_013E6735673B44CEB76D873F0CED130F",1)</f>
        <v>=DISPIMG("ID_013E6735673B44CEB76D873F0CED130F",1)</v>
      </c>
      <c r="D7" s="64" t="s">
        <v>25</v>
      </c>
      <c r="E7" s="62">
        <v>2</v>
      </c>
      <c r="F7" s="62" t="s">
        <v>22</v>
      </c>
      <c r="G7" s="62">
        <v>5200</v>
      </c>
      <c r="H7" s="63">
        <f>E7*G7</f>
        <v>10400</v>
      </c>
    </row>
    <row r="8" s="55" customFormat="1" customHeight="1" spans="1:8">
      <c r="A8" s="60">
        <v>7</v>
      </c>
      <c r="B8" s="61" t="s">
        <v>26</v>
      </c>
      <c r="C8" s="30" t="str">
        <f>_xlfn.DISPIMG("ID_48984EF27B7448E0AAFF4F9E80E3E019",1)</f>
        <v>=DISPIMG("ID_48984EF27B7448E0AAFF4F9E80E3E019",1)</v>
      </c>
      <c r="D8" s="65" t="s">
        <v>27</v>
      </c>
      <c r="E8" s="62">
        <v>2</v>
      </c>
      <c r="F8" s="62" t="s">
        <v>22</v>
      </c>
      <c r="G8" s="62">
        <v>2400</v>
      </c>
      <c r="H8" s="63">
        <f>E8*G8</f>
        <v>4800</v>
      </c>
    </row>
    <row r="9" customFormat="1" ht="73" customHeight="1" spans="1:8">
      <c r="A9" s="60">
        <v>8</v>
      </c>
      <c r="B9" s="61" t="s">
        <v>28</v>
      </c>
      <c r="C9" s="30" t="str">
        <f>_xlfn.DISPIMG("ID_A14E4D483227480693A46099C66AE060",1)</f>
        <v>=DISPIMG("ID_A14E4D483227480693A46099C66AE060",1)</v>
      </c>
      <c r="D9" s="65" t="s">
        <v>29</v>
      </c>
      <c r="E9" s="62">
        <v>2</v>
      </c>
      <c r="F9" s="62" t="s">
        <v>22</v>
      </c>
      <c r="G9" s="62">
        <v>1300</v>
      </c>
      <c r="H9" s="63">
        <f>E9*G9</f>
        <v>2600</v>
      </c>
    </row>
    <row r="10" s="55" customFormat="1" customHeight="1" spans="1:8">
      <c r="A10" s="26"/>
      <c r="B10" s="26" t="s">
        <v>30</v>
      </c>
      <c r="C10" s="26"/>
      <c r="D10" s="26"/>
      <c r="E10" s="26"/>
      <c r="F10" s="26"/>
      <c r="G10" s="26"/>
      <c r="H10" s="26">
        <f>SUM(H3:H9)</f>
        <v>197800</v>
      </c>
    </row>
    <row r="11" s="55" customFormat="1" customHeight="1" spans="1:8">
      <c r="A11" s="26"/>
      <c r="B11" s="26"/>
      <c r="C11" s="26"/>
      <c r="D11" s="26"/>
      <c r="E11" s="26"/>
      <c r="F11" s="26"/>
      <c r="G11" s="26"/>
      <c r="H11" s="26"/>
    </row>
    <row r="12" s="55" customFormat="1" customHeight="1" spans="1:8">
      <c r="A12" s="26"/>
      <c r="B12" s="26"/>
      <c r="C12" s="26"/>
      <c r="D12" s="26"/>
      <c r="E12" s="26"/>
      <c r="F12" s="26"/>
      <c r="G12" s="26"/>
      <c r="H12" s="26"/>
    </row>
    <row r="39" customHeight="1" spans="1:8">
      <c r="A39" s="4"/>
      <c r="B39" s="4"/>
      <c r="C39" s="4"/>
      <c r="D39" s="4"/>
      <c r="E39" s="4"/>
      <c r="F39" s="4"/>
      <c r="G39" s="4"/>
      <c r="H39" s="66"/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zoomScale="109" zoomScaleNormal="109" topLeftCell="A12" workbookViewId="0">
      <selection activeCell="K14" sqref="K14"/>
    </sheetView>
  </sheetViews>
  <sheetFormatPr defaultColWidth="15.0083333333333" defaultRowHeight="56.5" customHeight="1"/>
  <cols>
    <col min="1" max="3" width="15.0083333333333" customWidth="1"/>
    <col min="4" max="4" width="17.375" customWidth="1"/>
    <col min="5" max="16381" width="15.0083333333333" customWidth="1"/>
  </cols>
  <sheetData>
    <row r="1" customHeight="1" spans="1:8">
      <c r="A1" s="2" t="s">
        <v>31</v>
      </c>
      <c r="B1" s="3"/>
      <c r="C1" s="3"/>
      <c r="D1" s="3"/>
      <c r="E1" s="3"/>
      <c r="F1" s="3"/>
      <c r="G1" s="3"/>
      <c r="H1" s="3"/>
    </row>
    <row r="2" customHeight="1" spans="1:9">
      <c r="A2" s="4" t="s">
        <v>1</v>
      </c>
      <c r="B2" s="4" t="s">
        <v>2</v>
      </c>
      <c r="C2" s="4" t="s">
        <v>3</v>
      </c>
      <c r="D2" s="4" t="s">
        <v>32</v>
      </c>
      <c r="E2" s="4" t="s">
        <v>5</v>
      </c>
      <c r="F2" s="4" t="s">
        <v>6</v>
      </c>
      <c r="G2" s="50" t="s">
        <v>7</v>
      </c>
      <c r="H2" s="51" t="s">
        <v>8</v>
      </c>
      <c r="I2" t="s">
        <v>9</v>
      </c>
    </row>
    <row r="3" customHeight="1" spans="1:9">
      <c r="A3" s="7">
        <v>1</v>
      </c>
      <c r="B3" s="10" t="s">
        <v>33</v>
      </c>
      <c r="C3" s="9"/>
      <c r="D3" s="8" t="s">
        <v>34</v>
      </c>
      <c r="E3" s="7">
        <v>20</v>
      </c>
      <c r="F3" s="8" t="s">
        <v>35</v>
      </c>
      <c r="G3" s="7">
        <v>130</v>
      </c>
      <c r="H3" s="52">
        <f t="shared" ref="H3:H18" si="0">E3*G3</f>
        <v>2600</v>
      </c>
      <c r="I3" t="s">
        <v>36</v>
      </c>
    </row>
    <row r="4" customHeight="1" spans="1:8">
      <c r="A4" s="7">
        <v>2</v>
      </c>
      <c r="B4" s="8" t="s">
        <v>33</v>
      </c>
      <c r="C4" s="9" t="str">
        <f>_xlfn.DISPIMG("ID_B2DC0E0BBFD042FCB51999E31339CD0C",1)</f>
        <v>=DISPIMG("ID_B2DC0E0BBFD042FCB51999E31339CD0C",1)</v>
      </c>
      <c r="D4" s="8" t="s">
        <v>37</v>
      </c>
      <c r="E4" s="7">
        <v>16</v>
      </c>
      <c r="F4" s="8" t="s">
        <v>38</v>
      </c>
      <c r="G4" s="7">
        <v>30</v>
      </c>
      <c r="H4" s="52">
        <f t="shared" si="0"/>
        <v>480</v>
      </c>
    </row>
    <row r="5" customHeight="1" spans="1:8">
      <c r="A5" s="7">
        <v>3</v>
      </c>
      <c r="B5" s="8" t="s">
        <v>39</v>
      </c>
      <c r="C5" s="9" t="str">
        <f>_xlfn.DISPIMG("ID_D3DBF8B073D145AEAF21A38B7D829A47",1)</f>
        <v>=DISPIMG("ID_D3DBF8B073D145AEAF21A38B7D829A47",1)</v>
      </c>
      <c r="D5" s="17" t="s">
        <v>40</v>
      </c>
      <c r="E5" s="7">
        <v>300</v>
      </c>
      <c r="F5" s="8" t="s">
        <v>41</v>
      </c>
      <c r="G5" s="53">
        <v>0.1</v>
      </c>
      <c r="H5" s="52">
        <f t="shared" si="0"/>
        <v>30</v>
      </c>
    </row>
    <row r="6" customHeight="1" spans="1:8">
      <c r="A6" s="7">
        <v>4</v>
      </c>
      <c r="B6" s="43" t="s">
        <v>42</v>
      </c>
      <c r="C6" s="9" t="str">
        <f>_xlfn.DISPIMG("ID_A2A33D2011D8429B8228C210EFA4B6C9",1)</f>
        <v>=DISPIMG("ID_A2A33D2011D8429B8228C210EFA4B6C9",1)</v>
      </c>
      <c r="D6" s="28" t="s">
        <v>43</v>
      </c>
      <c r="E6" s="7">
        <v>500</v>
      </c>
      <c r="F6" s="8" t="s">
        <v>44</v>
      </c>
      <c r="G6" s="53">
        <v>3.6</v>
      </c>
      <c r="H6" s="52">
        <f t="shared" si="0"/>
        <v>1800</v>
      </c>
    </row>
    <row r="7" customHeight="1" spans="1:8">
      <c r="A7" s="7">
        <v>5</v>
      </c>
      <c r="B7" s="8" t="s">
        <v>45</v>
      </c>
      <c r="C7" s="9" t="str">
        <f>_xlfn.DISPIMG("ID_471DAE1DE5F944FC854EAB44138FA71B",1)</f>
        <v>=DISPIMG("ID_471DAE1DE5F944FC854EAB44138FA71B",1)</v>
      </c>
      <c r="D7" s="28" t="s">
        <v>46</v>
      </c>
      <c r="E7" s="7">
        <v>300</v>
      </c>
      <c r="F7" s="8" t="s">
        <v>38</v>
      </c>
      <c r="G7" s="53">
        <v>1.5</v>
      </c>
      <c r="H7" s="52">
        <f t="shared" si="0"/>
        <v>450</v>
      </c>
    </row>
    <row r="8" customHeight="1" spans="1:8">
      <c r="A8" s="7">
        <v>6</v>
      </c>
      <c r="B8" s="8" t="s">
        <v>47</v>
      </c>
      <c r="C8" s="9" t="str">
        <f>_xlfn.DISPIMG("ID_C3EBCCE96DAB47D58C3EA0E306B6E1A7",1)</f>
        <v>=DISPIMG("ID_C3EBCCE96DAB47D58C3EA0E306B6E1A7",1)</v>
      </c>
      <c r="D8" s="17" t="s">
        <v>48</v>
      </c>
      <c r="E8" s="7">
        <v>200</v>
      </c>
      <c r="F8" s="8" t="s">
        <v>38</v>
      </c>
      <c r="G8" s="7">
        <v>2</v>
      </c>
      <c r="H8" s="52">
        <f t="shared" si="0"/>
        <v>400</v>
      </c>
    </row>
    <row r="9" customHeight="1" spans="1:8">
      <c r="A9" s="7">
        <v>7</v>
      </c>
      <c r="B9" s="8" t="s">
        <v>49</v>
      </c>
      <c r="C9" s="9" t="str">
        <f>_xlfn.DISPIMG("ID_5DD704DC3060409A8ED98D577F90BADC",1)</f>
        <v>=DISPIMG("ID_5DD704DC3060409A8ED98D577F90BADC",1)</v>
      </c>
      <c r="D9" s="9"/>
      <c r="E9" s="7">
        <v>100</v>
      </c>
      <c r="F9" s="8" t="s">
        <v>38</v>
      </c>
      <c r="G9" s="7">
        <v>2</v>
      </c>
      <c r="H9" s="52">
        <f t="shared" si="0"/>
        <v>200</v>
      </c>
    </row>
    <row r="10" customHeight="1" spans="1:8">
      <c r="A10" s="7">
        <v>8</v>
      </c>
      <c r="B10" s="8" t="s">
        <v>50</v>
      </c>
      <c r="C10" s="9" t="str">
        <f>_xlfn.DISPIMG("ID_2B68C291DF55481D92AD4E8925A2A7AE",1)</f>
        <v>=DISPIMG("ID_2B68C291DF55481D92AD4E8925A2A7AE",1)</v>
      </c>
      <c r="D10" s="9"/>
      <c r="E10" s="7">
        <v>100</v>
      </c>
      <c r="F10" s="8" t="s">
        <v>51</v>
      </c>
      <c r="G10" s="53">
        <v>0.2</v>
      </c>
      <c r="H10" s="52">
        <f t="shared" si="0"/>
        <v>20</v>
      </c>
    </row>
    <row r="11" customHeight="1" spans="1:8">
      <c r="A11" s="7">
        <v>9</v>
      </c>
      <c r="B11" s="8" t="s">
        <v>52</v>
      </c>
      <c r="C11" s="9" t="str">
        <f>_xlfn.DISPIMG("ID_8A19AB992EE3448FBB8D67BFB5E73423",1)</f>
        <v>=DISPIMG("ID_8A19AB992EE3448FBB8D67BFB5E73423",1)</v>
      </c>
      <c r="D11" s="9"/>
      <c r="E11" s="7">
        <v>100</v>
      </c>
      <c r="F11" s="8" t="s">
        <v>53</v>
      </c>
      <c r="G11" s="53">
        <v>0.2</v>
      </c>
      <c r="H11" s="52">
        <f t="shared" si="0"/>
        <v>20</v>
      </c>
    </row>
    <row r="12" customHeight="1" spans="1:8">
      <c r="A12" s="7">
        <v>10</v>
      </c>
      <c r="B12" s="8" t="s">
        <v>54</v>
      </c>
      <c r="C12" s="9" t="str">
        <f>_xlfn.DISPIMG("ID_F7445F547A3C4339B27B61BFCB2433B2",1)</f>
        <v>=DISPIMG("ID_F7445F547A3C4339B27B61BFCB2433B2",1)</v>
      </c>
      <c r="D12" s="28" t="s">
        <v>55</v>
      </c>
      <c r="E12" s="7">
        <v>100</v>
      </c>
      <c r="F12" s="8" t="s">
        <v>56</v>
      </c>
      <c r="G12" s="53">
        <v>8.5</v>
      </c>
      <c r="H12" s="52">
        <f t="shared" si="0"/>
        <v>850</v>
      </c>
    </row>
    <row r="13" customHeight="1" spans="1:8">
      <c r="A13" s="7">
        <v>11</v>
      </c>
      <c r="B13" s="8" t="s">
        <v>57</v>
      </c>
      <c r="C13" s="9" t="str">
        <f>_xlfn.DISPIMG("ID_CA763543D1744DF49505D32B20383B1B",1)</f>
        <v>=DISPIMG("ID_CA763543D1744DF49505D32B20383B1B",1)</v>
      </c>
      <c r="D13" s="28" t="s">
        <v>58</v>
      </c>
      <c r="E13" s="7">
        <v>10</v>
      </c>
      <c r="F13" s="8" t="s">
        <v>59</v>
      </c>
      <c r="G13" s="7">
        <v>20</v>
      </c>
      <c r="H13" s="52">
        <f t="shared" si="0"/>
        <v>200</v>
      </c>
    </row>
    <row r="14" s="1" customFormat="1" customHeight="1" spans="1:8">
      <c r="A14" s="7">
        <v>12</v>
      </c>
      <c r="B14" s="8" t="s">
        <v>60</v>
      </c>
      <c r="C14" s="9" t="str">
        <f>_xlfn.DISPIMG("ID_060D05D512814D65BA62060726166ECF",1)</f>
        <v>=DISPIMG("ID_060D05D512814D65BA62060726166ECF",1)</v>
      </c>
      <c r="D14" s="8" t="s">
        <v>61</v>
      </c>
      <c r="E14" s="7">
        <v>30</v>
      </c>
      <c r="F14" s="8" t="s">
        <v>62</v>
      </c>
      <c r="G14" s="7">
        <v>110</v>
      </c>
      <c r="H14" s="52">
        <f t="shared" si="0"/>
        <v>3300</v>
      </c>
    </row>
    <row r="15" s="1" customFormat="1" customHeight="1" spans="1:8">
      <c r="A15" s="7">
        <v>13</v>
      </c>
      <c r="B15" s="8" t="s">
        <v>63</v>
      </c>
      <c r="C15" s="9" t="str">
        <f>_xlfn.DISPIMG("ID_E208CC9C0E19429EBBCE4C85AD8E34E3",1)</f>
        <v>=DISPIMG("ID_E208CC9C0E19429EBBCE4C85AD8E34E3",1)</v>
      </c>
      <c r="D15" s="8" t="s">
        <v>64</v>
      </c>
      <c r="E15" s="7">
        <v>70</v>
      </c>
      <c r="F15" s="8" t="s">
        <v>65</v>
      </c>
      <c r="G15" s="7">
        <v>40</v>
      </c>
      <c r="H15" s="52">
        <f t="shared" si="0"/>
        <v>2800</v>
      </c>
    </row>
    <row r="16" s="1" customFormat="1" customHeight="1" spans="1:8">
      <c r="A16" s="7">
        <v>14</v>
      </c>
      <c r="B16" s="8" t="s">
        <v>66</v>
      </c>
      <c r="C16" s="9" t="str">
        <f>_xlfn.DISPIMG("ID_A17DF2E7F723413880C18C60D8E3C183",1)</f>
        <v>=DISPIMG("ID_A17DF2E7F723413880C18C60D8E3C183",1)</v>
      </c>
      <c r="D16" s="8" t="s">
        <v>67</v>
      </c>
      <c r="E16" s="7">
        <v>1500</v>
      </c>
      <c r="F16" s="8" t="s">
        <v>38</v>
      </c>
      <c r="G16" s="7">
        <v>1</v>
      </c>
      <c r="H16" s="52">
        <f t="shared" si="0"/>
        <v>1500</v>
      </c>
    </row>
    <row r="17" s="1" customFormat="1" customHeight="1" spans="1:8">
      <c r="A17" s="7">
        <v>15</v>
      </c>
      <c r="B17" s="8" t="s">
        <v>68</v>
      </c>
      <c r="C17" s="9" t="str">
        <f>_xlfn.DISPIMG("ID_EF808CB269434F1FBF7268CCA10FD4BE",1)</f>
        <v>=DISPIMG("ID_EF808CB269434F1FBF7268CCA10FD4BE",1)</v>
      </c>
      <c r="D17" s="8" t="s">
        <v>69</v>
      </c>
      <c r="E17" s="7">
        <v>1500</v>
      </c>
      <c r="F17" s="8" t="s">
        <v>38</v>
      </c>
      <c r="G17" s="7">
        <v>1</v>
      </c>
      <c r="H17" s="52">
        <f t="shared" si="0"/>
        <v>1500</v>
      </c>
    </row>
    <row r="18" s="1" customFormat="1" customHeight="1" spans="1:8">
      <c r="A18" s="7">
        <v>16</v>
      </c>
      <c r="B18" s="8" t="s">
        <v>70</v>
      </c>
      <c r="C18" s="9" t="str">
        <f>_xlfn.DISPIMG("ID_EC7E496AFB344D1B8D7F90C694453419",1)</f>
        <v>=DISPIMG("ID_EC7E496AFB344D1B8D7F90C694453419",1)</v>
      </c>
      <c r="D18" s="8" t="s">
        <v>71</v>
      </c>
      <c r="E18" s="7">
        <v>1500</v>
      </c>
      <c r="F18" s="8" t="s">
        <v>38</v>
      </c>
      <c r="G18" s="7">
        <v>8</v>
      </c>
      <c r="H18" s="52">
        <f t="shared" si="0"/>
        <v>12000</v>
      </c>
    </row>
    <row r="19" customHeight="1" spans="2:8">
      <c r="B19" s="31" t="s">
        <v>30</v>
      </c>
      <c r="H19" s="31">
        <f>SUM(H3:H18)</f>
        <v>28150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zoomScale="115" zoomScaleNormal="115" topLeftCell="A11" workbookViewId="0">
      <selection activeCell="H15" sqref="H15"/>
    </sheetView>
  </sheetViews>
  <sheetFormatPr defaultColWidth="22" defaultRowHeight="73" customHeight="1" outlineLevelCol="7"/>
  <cols>
    <col min="1" max="1" width="11.2916666666667" customWidth="1"/>
    <col min="2" max="2" width="18.125" customWidth="1"/>
    <col min="3" max="4" width="22" customWidth="1"/>
    <col min="5" max="5" width="16.875" customWidth="1"/>
    <col min="6" max="6" width="15.25" customWidth="1"/>
    <col min="7" max="7" width="13.125" customWidth="1"/>
    <col min="8" max="8" width="13.25" customWidth="1"/>
    <col min="9" max="16381" width="22" customWidth="1"/>
  </cols>
  <sheetData>
    <row r="1" ht="50.5" customHeight="1" spans="1:8">
      <c r="A1" s="2" t="s">
        <v>72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32</v>
      </c>
      <c r="E2" s="4" t="s">
        <v>5</v>
      </c>
      <c r="F2" s="4" t="s">
        <v>6</v>
      </c>
      <c r="G2" s="50" t="s">
        <v>7</v>
      </c>
      <c r="H2" s="51" t="s">
        <v>8</v>
      </c>
    </row>
    <row r="3" customHeight="1" spans="1:8">
      <c r="A3" s="7">
        <v>1</v>
      </c>
      <c r="B3" s="8" t="s">
        <v>73</v>
      </c>
      <c r="C3" s="4" t="str">
        <f>_xlfn.DISPIMG("ID_EC491A4AF2E84BA296072D036A70499C",1)</f>
        <v>=DISPIMG("ID_EC491A4AF2E84BA296072D036A70499C",1)</v>
      </c>
      <c r="D3" s="8" t="s">
        <v>74</v>
      </c>
      <c r="E3" s="7">
        <v>1</v>
      </c>
      <c r="F3" s="8" t="s">
        <v>38</v>
      </c>
      <c r="G3" s="7">
        <v>15000</v>
      </c>
      <c r="H3" s="7">
        <f t="shared" ref="H3:H14" si="0">E3*G3</f>
        <v>15000</v>
      </c>
    </row>
    <row r="4" customHeight="1" spans="1:8">
      <c r="A4" s="7">
        <v>2</v>
      </c>
      <c r="B4" s="8" t="s">
        <v>75</v>
      </c>
      <c r="C4" s="9" t="str">
        <f>_xlfn.DISPIMG("ID_DBE4B864B1D24C6E9F9D94A4FB9A3F10",1)</f>
        <v>=DISPIMG("ID_DBE4B864B1D24C6E9F9D94A4FB9A3F10",1)</v>
      </c>
      <c r="D4" s="8" t="s">
        <v>76</v>
      </c>
      <c r="E4" s="7">
        <v>1</v>
      </c>
      <c r="F4" s="8" t="s">
        <v>38</v>
      </c>
      <c r="G4" s="7">
        <v>18000</v>
      </c>
      <c r="H4" s="7">
        <f t="shared" si="0"/>
        <v>18000</v>
      </c>
    </row>
    <row r="5" customHeight="1" spans="1:8">
      <c r="A5" s="7">
        <v>3</v>
      </c>
      <c r="B5" s="8" t="s">
        <v>77</v>
      </c>
      <c r="C5" s="9" t="str">
        <f>_xlfn.DISPIMG("ID_AE7374F1849F429BBAA323D5EE0E16F3",1)</f>
        <v>=DISPIMG("ID_AE7374F1849F429BBAA323D5EE0E16F3",1)</v>
      </c>
      <c r="D5" s="8" t="s">
        <v>78</v>
      </c>
      <c r="E5" s="7">
        <v>2</v>
      </c>
      <c r="F5" s="8" t="s">
        <v>79</v>
      </c>
      <c r="G5" s="7">
        <v>6500</v>
      </c>
      <c r="H5" s="7">
        <f t="shared" si="0"/>
        <v>13000</v>
      </c>
    </row>
    <row r="6" customHeight="1" spans="1:8">
      <c r="A6" s="7">
        <v>4</v>
      </c>
      <c r="B6" s="8" t="s">
        <v>80</v>
      </c>
      <c r="C6" s="9" t="str">
        <f>_xlfn.DISPIMG("ID_0FA13CA7AE0246D3AA486A4DF0CC11B0",1)</f>
        <v>=DISPIMG("ID_0FA13CA7AE0246D3AA486A4DF0CC11B0",1)</v>
      </c>
      <c r="D6" s="8" t="s">
        <v>81</v>
      </c>
      <c r="E6" s="7">
        <v>5</v>
      </c>
      <c r="F6" s="8" t="s">
        <v>12</v>
      </c>
      <c r="G6" s="7">
        <v>4000</v>
      </c>
      <c r="H6" s="7">
        <f t="shared" si="0"/>
        <v>20000</v>
      </c>
    </row>
    <row r="7" customHeight="1" spans="1:8">
      <c r="A7" s="7">
        <v>5</v>
      </c>
      <c r="B7" s="8" t="s">
        <v>82</v>
      </c>
      <c r="C7" s="9" t="str">
        <f>_xlfn.DISPIMG("ID_D94D675311FB4F0DB77DCF15CD32C200",1)</f>
        <v>=DISPIMG("ID_D94D675311FB4F0DB77DCF15CD32C200",1)</v>
      </c>
      <c r="D7" s="8" t="s">
        <v>83</v>
      </c>
      <c r="E7" s="7">
        <v>5</v>
      </c>
      <c r="F7" s="8" t="s">
        <v>12</v>
      </c>
      <c r="G7" s="7">
        <v>1500</v>
      </c>
      <c r="H7" s="7">
        <f t="shared" si="0"/>
        <v>7500</v>
      </c>
    </row>
    <row r="8" customHeight="1" spans="1:8">
      <c r="A8" s="7">
        <v>6</v>
      </c>
      <c r="B8" s="8" t="s">
        <v>84</v>
      </c>
      <c r="C8" s="9" t="str">
        <f>_xlfn.DISPIMG("ID_F837FB94E93549BEA28EA3607707484D",1)</f>
        <v>=DISPIMG("ID_F837FB94E93549BEA28EA3607707484D",1)</v>
      </c>
      <c r="D8" s="8" t="s">
        <v>85</v>
      </c>
      <c r="E8" s="7">
        <v>5</v>
      </c>
      <c r="F8" s="8" t="s">
        <v>12</v>
      </c>
      <c r="G8" s="7">
        <v>2600</v>
      </c>
      <c r="H8" s="7">
        <f t="shared" si="0"/>
        <v>13000</v>
      </c>
    </row>
    <row r="9" customHeight="1" spans="1:8">
      <c r="A9" s="7">
        <v>7</v>
      </c>
      <c r="B9" s="8" t="s">
        <v>86</v>
      </c>
      <c r="C9" s="9" t="str">
        <f>_xlfn.DISPIMG("ID_4DBAF0B6E26B4E62A106CF6BE484B082",1)</f>
        <v>=DISPIMG("ID_4DBAF0B6E26B4E62A106CF6BE484B082",1)</v>
      </c>
      <c r="D9" s="8" t="s">
        <v>87</v>
      </c>
      <c r="E9" s="7">
        <v>3</v>
      </c>
      <c r="F9" s="8" t="s">
        <v>16</v>
      </c>
      <c r="G9" s="7">
        <v>700</v>
      </c>
      <c r="H9" s="7">
        <f t="shared" si="0"/>
        <v>2100</v>
      </c>
    </row>
    <row r="10" customHeight="1" spans="1:8">
      <c r="A10" s="7">
        <v>8</v>
      </c>
      <c r="B10" s="8" t="s">
        <v>88</v>
      </c>
      <c r="C10" s="9" t="str">
        <f>_xlfn.DISPIMG("ID_9C5FAC2C8B84496D977E6CAD166E43E4",1)</f>
        <v>=DISPIMG("ID_9C5FAC2C8B84496D977E6CAD166E43E4",1)</v>
      </c>
      <c r="D10" s="8" t="s">
        <v>89</v>
      </c>
      <c r="E10" s="7">
        <v>4</v>
      </c>
      <c r="F10" s="8" t="s">
        <v>38</v>
      </c>
      <c r="G10" s="7">
        <v>10000</v>
      </c>
      <c r="H10" s="7">
        <f t="shared" si="0"/>
        <v>40000</v>
      </c>
    </row>
    <row r="11" customHeight="1" spans="1:8">
      <c r="A11" s="7">
        <v>9</v>
      </c>
      <c r="B11" s="8" t="s">
        <v>90</v>
      </c>
      <c r="C11" s="9" t="str">
        <f>_xlfn.DISPIMG("ID_8E5DA458E3CF446D9C86A3BD36FF0431",1)</f>
        <v>=DISPIMG("ID_8E5DA458E3CF446D9C86A3BD36FF0431",1)</v>
      </c>
      <c r="D11" s="8" t="s">
        <v>91</v>
      </c>
      <c r="E11" s="7">
        <v>2</v>
      </c>
      <c r="F11" s="8" t="s">
        <v>16</v>
      </c>
      <c r="G11" s="7">
        <v>1000</v>
      </c>
      <c r="H11" s="7">
        <f t="shared" si="0"/>
        <v>2000</v>
      </c>
    </row>
    <row r="12" customHeight="1" spans="1:8">
      <c r="A12" s="7">
        <v>10</v>
      </c>
      <c r="B12" s="8" t="s">
        <v>92</v>
      </c>
      <c r="C12" s="9" t="str">
        <f>_xlfn.DISPIMG("ID_67F908303DA745A4BB47A64B9C43E554",1)</f>
        <v>=DISPIMG("ID_67F908303DA745A4BB47A64B9C43E554",1)</v>
      </c>
      <c r="D12" s="8" t="s">
        <v>93</v>
      </c>
      <c r="E12" s="7">
        <v>5</v>
      </c>
      <c r="F12" s="8" t="s">
        <v>16</v>
      </c>
      <c r="G12" s="7">
        <v>2500</v>
      </c>
      <c r="H12" s="7">
        <f t="shared" si="0"/>
        <v>12500</v>
      </c>
    </row>
    <row r="13" customHeight="1" spans="1:8">
      <c r="A13" s="7">
        <v>11</v>
      </c>
      <c r="B13" s="21" t="s">
        <v>94</v>
      </c>
      <c r="C13" s="22" t="str">
        <f>_xlfn.DISPIMG("ID_04B65A26B6FD4F65A5A469546295BF60",1)</f>
        <v>=DISPIMG("ID_04B65A26B6FD4F65A5A469546295BF60",1)</v>
      </c>
      <c r="D13" s="21" t="s">
        <v>95</v>
      </c>
      <c r="E13" s="21">
        <v>2</v>
      </c>
      <c r="F13" s="21" t="s">
        <v>79</v>
      </c>
      <c r="G13" s="21">
        <v>10000</v>
      </c>
      <c r="H13" s="7">
        <f t="shared" si="0"/>
        <v>20000</v>
      </c>
    </row>
    <row r="14" customFormat="1" customHeight="1" spans="1:8">
      <c r="A14" s="7">
        <v>12</v>
      </c>
      <c r="B14" s="8" t="s">
        <v>96</v>
      </c>
      <c r="C14" s="9" t="str">
        <f>_xlfn.DISPIMG("ID_A6E19CF0D1D147F0BAE80883F32BDF27",1)</f>
        <v>=DISPIMG("ID_A6E19CF0D1D147F0BAE80883F32BDF27",1)</v>
      </c>
      <c r="D14" s="10" t="s">
        <v>97</v>
      </c>
      <c r="E14" s="7">
        <v>1</v>
      </c>
      <c r="F14" s="8" t="s">
        <v>79</v>
      </c>
      <c r="G14" s="7">
        <v>10200</v>
      </c>
      <c r="H14" s="7">
        <f t="shared" si="0"/>
        <v>10200</v>
      </c>
    </row>
    <row r="15" customHeight="1" spans="2:8">
      <c r="B15" s="31" t="s">
        <v>30</v>
      </c>
      <c r="H15" s="31">
        <f>SUM(H3:H14)</f>
        <v>173300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" right="0.7" top="0.75" bottom="0.75" header="0.3" footer="0.3"/>
  <pageSetup paperSize="9" scale="6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I7" sqref="I7"/>
    </sheetView>
  </sheetViews>
  <sheetFormatPr defaultColWidth="17.1666666666667" defaultRowHeight="50" customHeight="1" outlineLevelRow="5" outlineLevelCol="7"/>
  <cols>
    <col min="1" max="7" width="17.1666666666667" customWidth="1"/>
    <col min="8" max="8" width="17.1666666666667" style="31" customWidth="1"/>
    <col min="9" max="16381" width="17.1666666666667" customWidth="1"/>
  </cols>
  <sheetData>
    <row r="1" s="32" customFormat="1" customHeight="1" spans="1:8">
      <c r="A1" s="36" t="s">
        <v>98</v>
      </c>
      <c r="B1" s="37"/>
      <c r="C1" s="37"/>
      <c r="D1" s="37"/>
      <c r="E1" s="37"/>
      <c r="F1" s="37"/>
      <c r="G1" s="37"/>
      <c r="H1" s="38"/>
    </row>
    <row r="2" s="33" customFormat="1" customHeight="1" spans="1:8">
      <c r="A2" s="39" t="s">
        <v>1</v>
      </c>
      <c r="B2" s="39" t="s">
        <v>2</v>
      </c>
      <c r="C2" s="39" t="s">
        <v>3</v>
      </c>
      <c r="D2" s="39" t="s">
        <v>32</v>
      </c>
      <c r="E2" s="39" t="s">
        <v>5</v>
      </c>
      <c r="F2" s="39" t="s">
        <v>6</v>
      </c>
      <c r="G2" s="5" t="s">
        <v>7</v>
      </c>
      <c r="H2" s="6" t="s">
        <v>8</v>
      </c>
    </row>
    <row r="3" s="1" customFormat="1" customHeight="1" spans="1:8">
      <c r="A3" s="40">
        <v>1</v>
      </c>
      <c r="B3" s="41" t="s">
        <v>99</v>
      </c>
      <c r="C3" s="9" t="str">
        <f>_xlfn.DISPIMG("ID_653D3114C98A47048CD836547327DE37",1)</f>
        <v>=DISPIMG("ID_653D3114C98A47048CD836547327DE37",1)</v>
      </c>
      <c r="D3" s="42" t="s">
        <v>100</v>
      </c>
      <c r="E3" s="40">
        <v>15</v>
      </c>
      <c r="F3" s="43" t="s">
        <v>22</v>
      </c>
      <c r="G3" s="40">
        <v>300</v>
      </c>
      <c r="H3" s="44">
        <f>E3*G3</f>
        <v>4500</v>
      </c>
    </row>
    <row r="4" s="34" customFormat="1" customHeight="1" spans="1:8">
      <c r="A4" s="40">
        <v>3</v>
      </c>
      <c r="B4" s="45" t="s">
        <v>101</v>
      </c>
      <c r="C4" s="46" t="str">
        <f>_xlfn.DISPIMG("ID_40370021908B455BB354C23AEE883086",1)</f>
        <v>=DISPIMG("ID_40370021908B455BB354C23AEE883086",1)</v>
      </c>
      <c r="D4" s="45" t="s">
        <v>102</v>
      </c>
      <c r="E4" s="46">
        <v>17</v>
      </c>
      <c r="F4" s="46" t="s">
        <v>22</v>
      </c>
      <c r="G4" s="47">
        <v>1500</v>
      </c>
      <c r="H4" s="44">
        <f>E4*G4</f>
        <v>25500</v>
      </c>
    </row>
    <row r="5" s="34" customFormat="1" customHeight="1" spans="1:8">
      <c r="A5" s="40">
        <v>7</v>
      </c>
      <c r="B5" s="48" t="s">
        <v>103</v>
      </c>
      <c r="C5" s="46" t="str">
        <f>_xlfn.DISPIMG("ID_3D020518AAA64328961C94075A913D20",1)</f>
        <v>=DISPIMG("ID_3D020518AAA64328961C94075A913D20",1)</v>
      </c>
      <c r="D5" s="48" t="s">
        <v>104</v>
      </c>
      <c r="E5" s="46">
        <v>5</v>
      </c>
      <c r="F5" s="46" t="s">
        <v>22</v>
      </c>
      <c r="G5" s="47">
        <v>6500</v>
      </c>
      <c r="H5" s="44">
        <f>E5*G5</f>
        <v>32500</v>
      </c>
    </row>
    <row r="6" s="35" customFormat="1" customHeight="1" spans="1:8">
      <c r="A6" s="49"/>
      <c r="B6" s="49" t="s">
        <v>30</v>
      </c>
      <c r="C6" s="49"/>
      <c r="D6" s="49"/>
      <c r="E6" s="49"/>
      <c r="F6" s="49"/>
      <c r="G6" s="49"/>
      <c r="H6" s="35">
        <f>SUM(H3:H5)</f>
        <v>62500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opLeftCell="A16" workbookViewId="0">
      <selection activeCell="I21" sqref="I21"/>
    </sheetView>
  </sheetViews>
  <sheetFormatPr defaultColWidth="15.625" defaultRowHeight="70" customHeight="1" outlineLevelCol="7"/>
  <cols>
    <col min="1" max="16381" width="15.625" customWidth="1"/>
  </cols>
  <sheetData>
    <row r="1" customHeight="1" spans="1:8">
      <c r="A1" s="2" t="s">
        <v>105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32</v>
      </c>
      <c r="E2" s="4" t="s">
        <v>5</v>
      </c>
      <c r="F2" s="4" t="s">
        <v>6</v>
      </c>
      <c r="G2" s="5" t="s">
        <v>7</v>
      </c>
      <c r="H2" s="6" t="s">
        <v>8</v>
      </c>
    </row>
    <row r="3" customFormat="1" customHeight="1" spans="1:8">
      <c r="A3" s="7">
        <v>1</v>
      </c>
      <c r="B3" s="10" t="s">
        <v>106</v>
      </c>
      <c r="C3" s="9" t="str">
        <f>_xlfn.DISPIMG("ID_8B681BB173E34A7F81D341083FB23F6C",1)</f>
        <v>=DISPIMG("ID_8B681BB173E34A7F81D341083FB23F6C",1)</v>
      </c>
      <c r="D3" s="10" t="s">
        <v>107</v>
      </c>
      <c r="E3" s="7">
        <v>2</v>
      </c>
      <c r="F3" s="8" t="s">
        <v>41</v>
      </c>
      <c r="G3" s="7">
        <v>2200</v>
      </c>
      <c r="H3" s="7">
        <f>E3*G3</f>
        <v>4400</v>
      </c>
    </row>
    <row r="4" s="1" customFormat="1" customHeight="1" spans="1:8">
      <c r="A4" s="7">
        <v>2</v>
      </c>
      <c r="B4" s="8" t="s">
        <v>108</v>
      </c>
      <c r="C4" s="9"/>
      <c r="D4" s="8" t="s">
        <v>109</v>
      </c>
      <c r="E4" s="7">
        <v>1</v>
      </c>
      <c r="F4" s="8" t="s">
        <v>22</v>
      </c>
      <c r="G4" s="7">
        <v>9000</v>
      </c>
      <c r="H4" s="7">
        <f>E4*G4</f>
        <v>9000</v>
      </c>
    </row>
    <row r="5" s="1" customFormat="1" ht="73" customHeight="1" spans="1:8">
      <c r="A5" s="7">
        <v>3</v>
      </c>
      <c r="B5" s="8" t="s">
        <v>110</v>
      </c>
      <c r="C5" s="9" t="str">
        <f>_xlfn.DISPIMG("ID_2F4017A36D3949D48ED1E2B4B9A3FFB3",1)</f>
        <v>=DISPIMG("ID_2F4017A36D3949D48ED1E2B4B9A3FFB3",1)</v>
      </c>
      <c r="D5" s="8" t="s">
        <v>111</v>
      </c>
      <c r="E5" s="7">
        <v>1</v>
      </c>
      <c r="F5" s="8" t="s">
        <v>112</v>
      </c>
      <c r="G5" s="7">
        <v>400</v>
      </c>
      <c r="H5" s="7">
        <f>E5*G5</f>
        <v>400</v>
      </c>
    </row>
    <row r="6" customFormat="1" ht="73" customHeight="1" spans="1:8">
      <c r="A6" s="7">
        <v>4</v>
      </c>
      <c r="B6" s="10" t="s">
        <v>113</v>
      </c>
      <c r="C6" s="9" t="str">
        <f>_xlfn.DISPIMG("ID_95AB876E5E42489194B1D75BB7DFFF8C",1)</f>
        <v>=DISPIMG("ID_95AB876E5E42489194B1D75BB7DFFF8C",1)</v>
      </c>
      <c r="D6" s="10" t="s">
        <v>114</v>
      </c>
      <c r="E6" s="7">
        <v>2</v>
      </c>
      <c r="F6" s="10" t="s">
        <v>79</v>
      </c>
      <c r="G6" s="7">
        <v>500</v>
      </c>
      <c r="H6" s="7">
        <v>1000</v>
      </c>
    </row>
    <row r="7" s="1" customFormat="1" customHeight="1" spans="1:8">
      <c r="A7" s="7">
        <v>5</v>
      </c>
      <c r="B7" s="8" t="s">
        <v>115</v>
      </c>
      <c r="C7" s="9"/>
      <c r="D7" s="8" t="s">
        <v>116</v>
      </c>
      <c r="E7" s="7">
        <v>1</v>
      </c>
      <c r="F7" s="8" t="s">
        <v>22</v>
      </c>
      <c r="G7" s="7">
        <v>3500</v>
      </c>
      <c r="H7" s="7">
        <f t="shared" ref="H7:H22" si="0">E7*G7</f>
        <v>3500</v>
      </c>
    </row>
    <row r="8" s="1" customFormat="1" customHeight="1" spans="1:8">
      <c r="A8" s="7">
        <v>6</v>
      </c>
      <c r="B8" s="8" t="s">
        <v>117</v>
      </c>
      <c r="C8" s="9"/>
      <c r="D8" s="8" t="s">
        <v>118</v>
      </c>
      <c r="E8" s="7">
        <v>3</v>
      </c>
      <c r="F8" s="8" t="s">
        <v>41</v>
      </c>
      <c r="G8" s="7">
        <v>8000</v>
      </c>
      <c r="H8" s="7">
        <f t="shared" si="0"/>
        <v>24000</v>
      </c>
    </row>
    <row r="9" s="1" customFormat="1" customHeight="1" spans="1:8">
      <c r="A9" s="7">
        <v>7</v>
      </c>
      <c r="B9" s="8" t="s">
        <v>119</v>
      </c>
      <c r="C9" s="9"/>
      <c r="D9" s="8" t="s">
        <v>120</v>
      </c>
      <c r="E9" s="7">
        <v>1</v>
      </c>
      <c r="F9" s="8" t="s">
        <v>22</v>
      </c>
      <c r="G9" s="7">
        <v>8500</v>
      </c>
      <c r="H9" s="7">
        <f t="shared" si="0"/>
        <v>8500</v>
      </c>
    </row>
    <row r="10" s="1" customFormat="1" customHeight="1" spans="1:8">
      <c r="A10" s="7">
        <v>8</v>
      </c>
      <c r="B10" s="10" t="s">
        <v>121</v>
      </c>
      <c r="C10" s="9"/>
      <c r="D10" s="8" t="s">
        <v>122</v>
      </c>
      <c r="E10" s="7">
        <v>1</v>
      </c>
      <c r="F10" s="8" t="s">
        <v>22</v>
      </c>
      <c r="G10" s="7">
        <v>800</v>
      </c>
      <c r="H10" s="7">
        <f t="shared" si="0"/>
        <v>800</v>
      </c>
    </row>
    <row r="11" s="1" customFormat="1" customHeight="1" spans="1:8">
      <c r="A11" s="7">
        <v>9</v>
      </c>
      <c r="B11" s="8" t="s">
        <v>123</v>
      </c>
      <c r="C11" s="9"/>
      <c r="D11" s="8" t="s">
        <v>124</v>
      </c>
      <c r="E11" s="7">
        <v>2</v>
      </c>
      <c r="F11" s="8" t="s">
        <v>22</v>
      </c>
      <c r="G11" s="7">
        <v>2300</v>
      </c>
      <c r="H11" s="7">
        <f t="shared" si="0"/>
        <v>4600</v>
      </c>
    </row>
    <row r="12" s="1" customFormat="1" customHeight="1" spans="1:8">
      <c r="A12" s="7">
        <v>10</v>
      </c>
      <c r="B12" s="8" t="s">
        <v>125</v>
      </c>
      <c r="C12" s="9"/>
      <c r="D12" s="8" t="s">
        <v>126</v>
      </c>
      <c r="E12" s="7">
        <v>1</v>
      </c>
      <c r="F12" s="8" t="s">
        <v>22</v>
      </c>
      <c r="G12" s="7">
        <v>800</v>
      </c>
      <c r="H12" s="7">
        <f t="shared" si="0"/>
        <v>800</v>
      </c>
    </row>
    <row r="13" s="1" customFormat="1" customHeight="1" spans="1:8">
      <c r="A13" s="7">
        <v>11</v>
      </c>
      <c r="B13" s="21" t="s">
        <v>127</v>
      </c>
      <c r="C13" s="22" t="str">
        <f>_xlfn.DISPIMG("ID_519CE9FB6F6E489C8D5C08701B252A6F",1)</f>
        <v>=DISPIMG("ID_519CE9FB6F6E489C8D5C08701B252A6F",1)</v>
      </c>
      <c r="D13" s="27" t="s">
        <v>128</v>
      </c>
      <c r="E13" s="21">
        <v>2</v>
      </c>
      <c r="F13" s="21" t="s">
        <v>22</v>
      </c>
      <c r="G13" s="21">
        <v>4000</v>
      </c>
      <c r="H13" s="7">
        <f t="shared" si="0"/>
        <v>8000</v>
      </c>
    </row>
    <row r="14" s="1" customFormat="1" customHeight="1" spans="1:8">
      <c r="A14" s="7">
        <v>12</v>
      </c>
      <c r="B14" s="8" t="s">
        <v>129</v>
      </c>
      <c r="C14" s="9"/>
      <c r="D14" s="8" t="s">
        <v>130</v>
      </c>
      <c r="E14" s="7">
        <v>1</v>
      </c>
      <c r="F14" s="8" t="s">
        <v>22</v>
      </c>
      <c r="G14" s="7">
        <v>15000</v>
      </c>
      <c r="H14" s="7">
        <f t="shared" si="0"/>
        <v>15000</v>
      </c>
    </row>
    <row r="15" s="1" customFormat="1" customHeight="1" spans="1:8">
      <c r="A15" s="7">
        <v>13</v>
      </c>
      <c r="B15" s="10" t="s">
        <v>131</v>
      </c>
      <c r="C15" s="9"/>
      <c r="D15" s="8" t="s">
        <v>132</v>
      </c>
      <c r="E15" s="7">
        <v>1</v>
      </c>
      <c r="F15" s="8" t="s">
        <v>22</v>
      </c>
      <c r="G15" s="7">
        <v>9000</v>
      </c>
      <c r="H15" s="7">
        <f t="shared" si="0"/>
        <v>9000</v>
      </c>
    </row>
    <row r="16" s="1" customFormat="1" customHeight="1" spans="1:8">
      <c r="A16" s="7">
        <v>14</v>
      </c>
      <c r="B16" s="8" t="s">
        <v>133</v>
      </c>
      <c r="C16" s="9"/>
      <c r="D16" s="8" t="s">
        <v>134</v>
      </c>
      <c r="E16" s="7">
        <v>1</v>
      </c>
      <c r="F16" s="8" t="s">
        <v>22</v>
      </c>
      <c r="G16" s="7">
        <v>550</v>
      </c>
      <c r="H16" s="7">
        <f t="shared" si="0"/>
        <v>550</v>
      </c>
    </row>
    <row r="17" s="1" customFormat="1" customHeight="1" spans="1:8">
      <c r="A17" s="7">
        <v>15</v>
      </c>
      <c r="B17" s="10" t="s">
        <v>135</v>
      </c>
      <c r="C17" s="9" t="str">
        <f>_xlfn.DISPIMG("ID_1686D9A6634249788C7D727841B9CB34",1)</f>
        <v>=DISPIMG("ID_1686D9A6634249788C7D727841B9CB34",1)</v>
      </c>
      <c r="D17" s="8" t="s">
        <v>136</v>
      </c>
      <c r="E17" s="7">
        <v>5</v>
      </c>
      <c r="F17" s="8" t="s">
        <v>22</v>
      </c>
      <c r="G17" s="7">
        <v>3800</v>
      </c>
      <c r="H17" s="7">
        <f t="shared" si="0"/>
        <v>19000</v>
      </c>
    </row>
    <row r="18" s="1" customFormat="1" customHeight="1" spans="1:8">
      <c r="A18" s="7">
        <v>16</v>
      </c>
      <c r="B18" s="8" t="s">
        <v>137</v>
      </c>
      <c r="C18" s="9" t="str">
        <f>_xlfn.DISPIMG("ID_BB0677AF708648DC88BCB7BBDD095E65",1)</f>
        <v>=DISPIMG("ID_BB0677AF708648DC88BCB7BBDD095E65",1)</v>
      </c>
      <c r="D18" s="28" t="s">
        <v>138</v>
      </c>
      <c r="E18" s="7">
        <v>2</v>
      </c>
      <c r="F18" s="8" t="s">
        <v>22</v>
      </c>
      <c r="G18" s="7">
        <v>2700</v>
      </c>
      <c r="H18" s="7">
        <f t="shared" si="0"/>
        <v>5400</v>
      </c>
    </row>
    <row r="19" s="1" customFormat="1" customHeight="1" spans="1:8">
      <c r="A19" s="7">
        <v>17</v>
      </c>
      <c r="B19" s="10" t="s">
        <v>139</v>
      </c>
      <c r="C19" s="9" t="str">
        <f>_xlfn.DISPIMG("ID_91E07BB8E09F44589D478C8112DFC086",1)</f>
        <v>=DISPIMG("ID_91E07BB8E09F44589D478C8112DFC086",1)</v>
      </c>
      <c r="D19" s="8" t="s">
        <v>140</v>
      </c>
      <c r="E19" s="7">
        <v>1</v>
      </c>
      <c r="F19" s="8" t="s">
        <v>22</v>
      </c>
      <c r="G19" s="7">
        <v>7000</v>
      </c>
      <c r="H19" s="7">
        <f t="shared" si="0"/>
        <v>7000</v>
      </c>
    </row>
    <row r="20" s="26" customFormat="1" ht="50" customHeight="1" spans="1:8">
      <c r="A20" s="7">
        <v>18</v>
      </c>
      <c r="B20" s="29" t="s">
        <v>141</v>
      </c>
      <c r="C20" s="30" t="str">
        <f>_xlfn.DISPIMG("ID_2E2941F0C3DF443E8096C8AACE01734C",1)</f>
        <v>=DISPIMG("ID_2E2941F0C3DF443E8096C8AACE01734C",1)</v>
      </c>
      <c r="D20" s="28" t="s">
        <v>142</v>
      </c>
      <c r="E20" s="29">
        <v>2</v>
      </c>
      <c r="F20" s="29" t="s">
        <v>22</v>
      </c>
      <c r="G20" s="29">
        <v>150</v>
      </c>
      <c r="H20" s="29">
        <f t="shared" si="0"/>
        <v>300</v>
      </c>
    </row>
    <row r="21" s="1" customFormat="1" ht="73" customHeight="1" spans="1:8">
      <c r="A21"/>
      <c r="B21" s="31" t="s">
        <v>30</v>
      </c>
      <c r="C21"/>
      <c r="D21"/>
      <c r="E21"/>
      <c r="F21"/>
      <c r="G21"/>
      <c r="H21" s="31">
        <f>SUM(H3:H20)</f>
        <v>121250</v>
      </c>
    </row>
    <row r="22" s="1" customFormat="1" ht="73" customHeight="1" spans="1:8">
      <c r="A22"/>
      <c r="B22"/>
      <c r="C22"/>
      <c r="D22"/>
      <c r="E22"/>
      <c r="F22"/>
      <c r="G22"/>
      <c r="H22"/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5" right="0.75" top="1" bottom="1" header="0.5" footer="0.5"/>
  <pageSetup paperSize="9" scale="69" fitToHeight="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opLeftCell="A33" workbookViewId="0">
      <selection activeCell="H39" sqref="H39"/>
    </sheetView>
  </sheetViews>
  <sheetFormatPr defaultColWidth="9.025" defaultRowHeight="70" customHeight="1" outlineLevelCol="7"/>
  <sheetData>
    <row r="1" customHeight="1" spans="1:8">
      <c r="A1" s="2" t="s">
        <v>143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32</v>
      </c>
      <c r="E2" s="4" t="s">
        <v>5</v>
      </c>
      <c r="F2" s="4" t="s">
        <v>6</v>
      </c>
      <c r="G2" s="5" t="s">
        <v>7</v>
      </c>
      <c r="H2" s="6" t="s">
        <v>8</v>
      </c>
    </row>
    <row r="3" customHeight="1" spans="1:8">
      <c r="A3" s="7">
        <v>1</v>
      </c>
      <c r="B3" s="8" t="s">
        <v>144</v>
      </c>
      <c r="C3" s="9"/>
      <c r="D3" s="8" t="s">
        <v>145</v>
      </c>
      <c r="E3" s="7">
        <v>2</v>
      </c>
      <c r="F3" s="8" t="s">
        <v>38</v>
      </c>
      <c r="G3" s="7">
        <v>100</v>
      </c>
      <c r="H3" s="7">
        <f>E3*G3</f>
        <v>200</v>
      </c>
    </row>
    <row r="4" customHeight="1" spans="1:8">
      <c r="A4" s="7">
        <v>2</v>
      </c>
      <c r="B4" s="8" t="s">
        <v>146</v>
      </c>
      <c r="C4" s="9"/>
      <c r="D4" s="8" t="s">
        <v>147</v>
      </c>
      <c r="E4" s="7">
        <v>1</v>
      </c>
      <c r="F4" s="8" t="s">
        <v>38</v>
      </c>
      <c r="G4" s="7">
        <v>2800</v>
      </c>
      <c r="H4" s="7">
        <f>E4*G4</f>
        <v>2800</v>
      </c>
    </row>
    <row r="5" customHeight="1" spans="1:8">
      <c r="A5" s="7">
        <v>3</v>
      </c>
      <c r="B5" s="8" t="s">
        <v>148</v>
      </c>
      <c r="C5" s="9"/>
      <c r="D5" s="8" t="s">
        <v>149</v>
      </c>
      <c r="E5" s="7">
        <v>1</v>
      </c>
      <c r="F5" s="8" t="s">
        <v>38</v>
      </c>
      <c r="G5" s="7">
        <v>650</v>
      </c>
      <c r="H5" s="7">
        <f t="shared" ref="H5:H25" si="0">E5*G5</f>
        <v>650</v>
      </c>
    </row>
    <row r="6" customHeight="1" spans="1:8">
      <c r="A6" s="7">
        <v>4</v>
      </c>
      <c r="B6" s="8" t="s">
        <v>148</v>
      </c>
      <c r="C6" s="9"/>
      <c r="D6" s="8" t="s">
        <v>150</v>
      </c>
      <c r="E6" s="7">
        <v>3</v>
      </c>
      <c r="F6" s="8" t="s">
        <v>79</v>
      </c>
      <c r="G6" s="7">
        <v>1600</v>
      </c>
      <c r="H6" s="7">
        <f t="shared" si="0"/>
        <v>4800</v>
      </c>
    </row>
    <row r="7" customHeight="1" spans="1:8">
      <c r="A7" s="7">
        <v>5</v>
      </c>
      <c r="B7" s="8" t="s">
        <v>151</v>
      </c>
      <c r="C7" s="9"/>
      <c r="D7" s="8" t="s">
        <v>152</v>
      </c>
      <c r="E7" s="7">
        <v>1</v>
      </c>
      <c r="F7" s="8" t="s">
        <v>38</v>
      </c>
      <c r="G7" s="7">
        <v>9000</v>
      </c>
      <c r="H7" s="7">
        <f t="shared" si="0"/>
        <v>9000</v>
      </c>
    </row>
    <row r="8" customHeight="1" spans="1:8">
      <c r="A8" s="7">
        <v>6</v>
      </c>
      <c r="B8" s="19" t="s">
        <v>153</v>
      </c>
      <c r="C8" s="9"/>
      <c r="D8" s="20" t="s">
        <v>154</v>
      </c>
      <c r="E8" s="7">
        <v>14</v>
      </c>
      <c r="F8" s="8" t="s">
        <v>38</v>
      </c>
      <c r="G8" s="7">
        <v>15</v>
      </c>
      <c r="H8" s="7">
        <f t="shared" si="0"/>
        <v>210</v>
      </c>
    </row>
    <row r="9" s="1" customFormat="1" customHeight="1" spans="1:8">
      <c r="A9" s="7">
        <v>7</v>
      </c>
      <c r="B9" s="8" t="s">
        <v>155</v>
      </c>
      <c r="C9" s="9"/>
      <c r="D9" s="20" t="s">
        <v>156</v>
      </c>
      <c r="E9" s="7">
        <v>15</v>
      </c>
      <c r="F9" s="8" t="s">
        <v>38</v>
      </c>
      <c r="G9" s="7">
        <v>85</v>
      </c>
      <c r="H9" s="7">
        <f t="shared" si="0"/>
        <v>1275</v>
      </c>
    </row>
    <row r="10" customHeight="1" spans="1:8">
      <c r="A10" s="7">
        <v>8</v>
      </c>
      <c r="B10" s="8" t="s">
        <v>157</v>
      </c>
      <c r="C10" s="9"/>
      <c r="D10" s="20" t="s">
        <v>158</v>
      </c>
      <c r="E10" s="7">
        <v>2</v>
      </c>
      <c r="F10" s="8" t="s">
        <v>38</v>
      </c>
      <c r="G10" s="7">
        <v>41</v>
      </c>
      <c r="H10" s="7">
        <f t="shared" si="0"/>
        <v>82</v>
      </c>
    </row>
    <row r="11" s="1" customFormat="1" customHeight="1" spans="1:8">
      <c r="A11" s="7">
        <v>9</v>
      </c>
      <c r="B11" s="8" t="s">
        <v>159</v>
      </c>
      <c r="C11" s="9"/>
      <c r="D11" s="20" t="s">
        <v>160</v>
      </c>
      <c r="E11" s="7">
        <v>1</v>
      </c>
      <c r="F11" s="8" t="s">
        <v>38</v>
      </c>
      <c r="G11" s="7">
        <v>190</v>
      </c>
      <c r="H11" s="7">
        <f t="shared" si="0"/>
        <v>190</v>
      </c>
    </row>
    <row r="12" s="1" customFormat="1" customHeight="1" spans="1:8">
      <c r="A12" s="7">
        <v>10</v>
      </c>
      <c r="B12" s="8" t="s">
        <v>161</v>
      </c>
      <c r="C12" s="9"/>
      <c r="D12" s="20" t="s">
        <v>162</v>
      </c>
      <c r="E12" s="7">
        <v>2</v>
      </c>
      <c r="F12" s="8" t="s">
        <v>38</v>
      </c>
      <c r="G12" s="7">
        <v>15</v>
      </c>
      <c r="H12" s="7">
        <f t="shared" si="0"/>
        <v>30</v>
      </c>
    </row>
    <row r="13" ht="73" customHeight="1" spans="1:8">
      <c r="A13" s="7">
        <v>11</v>
      </c>
      <c r="B13" s="21" t="s">
        <v>161</v>
      </c>
      <c r="C13" s="22" t="str">
        <f>_xlfn.DISPIMG("ID_9121F256648E4D5DA0820046B18143CC",1)</f>
        <v>=DISPIMG("ID_9121F256648E4D5DA0820046B18143CC",1)</v>
      </c>
      <c r="D13" s="21" t="s">
        <v>163</v>
      </c>
      <c r="E13" s="21">
        <v>2</v>
      </c>
      <c r="F13" s="21" t="s">
        <v>38</v>
      </c>
      <c r="G13" s="21">
        <v>300</v>
      </c>
      <c r="H13" s="7">
        <f t="shared" si="0"/>
        <v>600</v>
      </c>
    </row>
    <row r="14" ht="73" customHeight="1" spans="1:8">
      <c r="A14" s="7">
        <v>12</v>
      </c>
      <c r="B14" s="8" t="s">
        <v>164</v>
      </c>
      <c r="C14" s="9" t="str">
        <f>_xlfn.DISPIMG("ID_2C03F066574C4A72913D02662AB24022",1)</f>
        <v>=DISPIMG("ID_2C03F066574C4A72913D02662AB24022",1)</v>
      </c>
      <c r="D14" s="8" t="s">
        <v>165</v>
      </c>
      <c r="E14" s="7">
        <v>1</v>
      </c>
      <c r="F14" s="8" t="s">
        <v>38</v>
      </c>
      <c r="G14" s="7">
        <v>100</v>
      </c>
      <c r="H14" s="7">
        <f t="shared" si="0"/>
        <v>100</v>
      </c>
    </row>
    <row r="15" ht="73" customHeight="1" spans="1:8">
      <c r="A15" s="7">
        <v>13</v>
      </c>
      <c r="B15" s="21" t="s">
        <v>166</v>
      </c>
      <c r="C15" s="22" t="str">
        <f>_xlfn.DISPIMG("ID_37CE433E7D69463C979C5719A7FFA3C4",1)</f>
        <v>=DISPIMG("ID_37CE433E7D69463C979C5719A7FFA3C4",1)</v>
      </c>
      <c r="D15" s="21" t="s">
        <v>167</v>
      </c>
      <c r="E15" s="21">
        <v>2</v>
      </c>
      <c r="F15" s="21" t="s">
        <v>38</v>
      </c>
      <c r="G15" s="21">
        <v>500</v>
      </c>
      <c r="H15" s="7">
        <f t="shared" si="0"/>
        <v>1000</v>
      </c>
    </row>
    <row r="16" ht="73" customHeight="1" spans="1:8">
      <c r="A16" s="7">
        <v>14</v>
      </c>
      <c r="B16" s="8" t="s">
        <v>168</v>
      </c>
      <c r="C16" s="9"/>
      <c r="D16" s="8" t="s">
        <v>169</v>
      </c>
      <c r="E16" s="7">
        <v>1</v>
      </c>
      <c r="F16" s="8" t="s">
        <v>12</v>
      </c>
      <c r="G16" s="7">
        <v>3000</v>
      </c>
      <c r="H16" s="7">
        <f t="shared" si="0"/>
        <v>3000</v>
      </c>
    </row>
    <row r="17" ht="73" customHeight="1" spans="1:8">
      <c r="A17" s="7">
        <v>15</v>
      </c>
      <c r="B17" s="8" t="s">
        <v>170</v>
      </c>
      <c r="C17" s="9" t="str">
        <f>_xlfn.DISPIMG("ID_517A4A566D3A4493AA702EA40845227B",1)</f>
        <v>=DISPIMG("ID_517A4A566D3A4493AA702EA40845227B",1)</v>
      </c>
      <c r="D17" s="8" t="s">
        <v>169</v>
      </c>
      <c r="E17" s="7">
        <v>1</v>
      </c>
      <c r="F17" s="8" t="s">
        <v>79</v>
      </c>
      <c r="G17" s="7">
        <v>8000</v>
      </c>
      <c r="H17" s="7">
        <f t="shared" si="0"/>
        <v>8000</v>
      </c>
    </row>
    <row r="18" ht="73" customHeight="1" spans="1:8">
      <c r="A18" s="7">
        <v>16</v>
      </c>
      <c r="B18" s="21" t="s">
        <v>171</v>
      </c>
      <c r="C18" s="22" t="str">
        <f>_xlfn.DISPIMG("ID_B3259C9D89264BAB8FC1C685D39DD0E7",1)</f>
        <v>=DISPIMG("ID_B3259C9D89264BAB8FC1C685D39DD0E7",1)</v>
      </c>
      <c r="D18" s="21" t="s">
        <v>172</v>
      </c>
      <c r="E18" s="21">
        <v>1</v>
      </c>
      <c r="F18" s="21" t="s">
        <v>38</v>
      </c>
      <c r="G18" s="21">
        <v>1500</v>
      </c>
      <c r="H18" s="7">
        <f t="shared" si="0"/>
        <v>1500</v>
      </c>
    </row>
    <row r="19" ht="73" customHeight="1" spans="1:8">
      <c r="A19" s="7">
        <v>17</v>
      </c>
      <c r="B19" s="8" t="s">
        <v>173</v>
      </c>
      <c r="C19" s="9"/>
      <c r="D19" s="8" t="s">
        <v>174</v>
      </c>
      <c r="E19" s="7">
        <v>1</v>
      </c>
      <c r="F19" s="8" t="s">
        <v>175</v>
      </c>
      <c r="G19" s="7">
        <v>6500</v>
      </c>
      <c r="H19" s="7">
        <f t="shared" si="0"/>
        <v>6500</v>
      </c>
    </row>
    <row r="20" ht="73" customHeight="1" spans="1:8">
      <c r="A20" s="7">
        <v>18</v>
      </c>
      <c r="B20" s="8" t="s">
        <v>176</v>
      </c>
      <c r="C20" s="9"/>
      <c r="D20" s="8" t="s">
        <v>177</v>
      </c>
      <c r="E20" s="7">
        <v>1</v>
      </c>
      <c r="F20" s="8" t="s">
        <v>38</v>
      </c>
      <c r="G20" s="7">
        <v>1000</v>
      </c>
      <c r="H20" s="7">
        <f t="shared" si="0"/>
        <v>1000</v>
      </c>
    </row>
    <row r="21" ht="73" customHeight="1" spans="1:8">
      <c r="A21" s="7">
        <v>19</v>
      </c>
      <c r="B21" s="8" t="s">
        <v>178</v>
      </c>
      <c r="C21" s="9"/>
      <c r="D21" s="8" t="s">
        <v>177</v>
      </c>
      <c r="E21" s="7">
        <v>5</v>
      </c>
      <c r="F21" s="8" t="s">
        <v>38</v>
      </c>
      <c r="G21" s="7">
        <v>800</v>
      </c>
      <c r="H21" s="7">
        <f t="shared" si="0"/>
        <v>4000</v>
      </c>
    </row>
    <row r="22" ht="73" customHeight="1" spans="1:8">
      <c r="A22" s="7">
        <v>20</v>
      </c>
      <c r="B22" s="21" t="s">
        <v>179</v>
      </c>
      <c r="C22" s="22" t="str">
        <f>_xlfn.DISPIMG("ID_8C81694C43AD4126B1B78E542EE0391F",1)</f>
        <v>=DISPIMG("ID_8C81694C43AD4126B1B78E542EE0391F",1)</v>
      </c>
      <c r="D22" s="21" t="s">
        <v>180</v>
      </c>
      <c r="E22" s="21">
        <v>1</v>
      </c>
      <c r="F22" s="21" t="s">
        <v>38</v>
      </c>
      <c r="G22" s="21">
        <v>3000</v>
      </c>
      <c r="H22" s="7">
        <f t="shared" si="0"/>
        <v>3000</v>
      </c>
    </row>
    <row r="23" s="1" customFormat="1" ht="73" customHeight="1" spans="1:8">
      <c r="A23" s="7">
        <v>21</v>
      </c>
      <c r="B23" s="8" t="s">
        <v>181</v>
      </c>
      <c r="C23" s="9" t="str">
        <f>_xlfn.DISPIMG("ID_CE78C64F13A24153B9F3D6B97579E508",1)</f>
        <v>=DISPIMG("ID_CE78C64F13A24153B9F3D6B97579E508",1)</v>
      </c>
      <c r="D23" s="8"/>
      <c r="E23" s="7">
        <v>4</v>
      </c>
      <c r="F23" s="8" t="s">
        <v>38</v>
      </c>
      <c r="G23" s="7">
        <v>18</v>
      </c>
      <c r="H23" s="7">
        <f t="shared" si="0"/>
        <v>72</v>
      </c>
    </row>
    <row r="24" s="1" customFormat="1" ht="73" customHeight="1" spans="1:8">
      <c r="A24" s="7">
        <v>22</v>
      </c>
      <c r="B24" s="8" t="s">
        <v>181</v>
      </c>
      <c r="C24" s="9" t="str">
        <f>_xlfn.DISPIMG("ID_770342A39B7E41D5A46842FCDAAEF702",1)</f>
        <v>=DISPIMG("ID_770342A39B7E41D5A46842FCDAAEF702",1)</v>
      </c>
      <c r="D24" s="8"/>
      <c r="E24" s="7">
        <v>30</v>
      </c>
      <c r="F24" s="8" t="s">
        <v>38</v>
      </c>
      <c r="G24" s="7">
        <v>40</v>
      </c>
      <c r="H24" s="7">
        <f t="shared" si="0"/>
        <v>1200</v>
      </c>
    </row>
    <row r="25" s="1" customFormat="1" ht="73" customHeight="1" spans="1:8">
      <c r="A25" s="7">
        <v>23</v>
      </c>
      <c r="B25" s="8" t="s">
        <v>181</v>
      </c>
      <c r="C25" s="9" t="str">
        <f>_xlfn.DISPIMG("ID_F19A376995FF49BFBC97C28F63F94D5E",1)</f>
        <v>=DISPIMG("ID_F19A376995FF49BFBC97C28F63F94D5E",1)</v>
      </c>
      <c r="D25" s="8"/>
      <c r="E25" s="7">
        <v>3</v>
      </c>
      <c r="F25" s="8" t="s">
        <v>38</v>
      </c>
      <c r="G25" s="7">
        <v>7</v>
      </c>
      <c r="H25" s="7">
        <f t="shared" si="0"/>
        <v>21</v>
      </c>
    </row>
    <row r="26" ht="73" customHeight="1" spans="1:8">
      <c r="A26" s="7">
        <v>24</v>
      </c>
      <c r="B26" s="10" t="s">
        <v>182</v>
      </c>
      <c r="C26" s="9" t="str">
        <f>_xlfn.DISPIMG("ID_F39280F405654843BE432222B17F5005",1)</f>
        <v>=DISPIMG("ID_F39280F405654843BE432222B17F5005",1)</v>
      </c>
      <c r="D26" s="10" t="s">
        <v>183</v>
      </c>
      <c r="E26" s="23">
        <v>1</v>
      </c>
      <c r="F26" s="24" t="s">
        <v>184</v>
      </c>
      <c r="G26" s="25" t="s">
        <v>185</v>
      </c>
      <c r="H26" s="7">
        <v>2500</v>
      </c>
    </row>
    <row r="27" ht="73" customHeight="1" spans="1:8">
      <c r="A27" s="7">
        <v>25</v>
      </c>
      <c r="B27" s="8" t="s">
        <v>186</v>
      </c>
      <c r="C27" s="9"/>
      <c r="D27" s="16" t="s">
        <v>187</v>
      </c>
      <c r="E27" s="7">
        <v>3</v>
      </c>
      <c r="F27" s="8" t="s">
        <v>79</v>
      </c>
      <c r="G27" s="7">
        <v>1500</v>
      </c>
      <c r="H27" s="7">
        <f t="shared" ref="H27:H37" si="1">E27*G27</f>
        <v>4500</v>
      </c>
    </row>
    <row r="28" ht="73" customHeight="1" spans="1:8">
      <c r="A28" s="7">
        <v>26</v>
      </c>
      <c r="B28" s="8" t="s">
        <v>188</v>
      </c>
      <c r="C28" s="9" t="str">
        <f>_xlfn.DISPIMG("ID_830FBC1A12E84785952C467979B6CE1D",1)</f>
        <v>=DISPIMG("ID_830FBC1A12E84785952C467979B6CE1D",1)</v>
      </c>
      <c r="D28" s="8" t="s">
        <v>189</v>
      </c>
      <c r="E28" s="7">
        <v>1</v>
      </c>
      <c r="F28" s="8" t="s">
        <v>38</v>
      </c>
      <c r="G28" s="7">
        <v>5000</v>
      </c>
      <c r="H28" s="7">
        <f t="shared" si="1"/>
        <v>5000</v>
      </c>
    </row>
    <row r="29" ht="73" customHeight="1" spans="1:8">
      <c r="A29" s="7">
        <v>27</v>
      </c>
      <c r="B29" s="8" t="s">
        <v>190</v>
      </c>
      <c r="C29" s="9" t="str">
        <f>_xlfn.DISPIMG("ID_554879892796444E92D81B80631F45F4",1)</f>
        <v>=DISPIMG("ID_554879892796444E92D81B80631F45F4",1)</v>
      </c>
      <c r="D29" s="8" t="s">
        <v>191</v>
      </c>
      <c r="E29" s="7">
        <v>3</v>
      </c>
      <c r="F29" s="8" t="s">
        <v>16</v>
      </c>
      <c r="G29" s="7">
        <v>700</v>
      </c>
      <c r="H29" s="7">
        <f t="shared" si="1"/>
        <v>2100</v>
      </c>
    </row>
    <row r="30" ht="73" customHeight="1" spans="1:8">
      <c r="A30" s="7">
        <v>28</v>
      </c>
      <c r="B30" s="8" t="s">
        <v>192</v>
      </c>
      <c r="C30" s="9" t="str">
        <f>_xlfn.DISPIMG("ID_99ED5C25D7504CC48558B673A24741B5",1)</f>
        <v>=DISPIMG("ID_99ED5C25D7504CC48558B673A24741B5",1)</v>
      </c>
      <c r="D30" s="8" t="s">
        <v>193</v>
      </c>
      <c r="E30" s="7">
        <v>3</v>
      </c>
      <c r="F30" s="8" t="s">
        <v>12</v>
      </c>
      <c r="G30" s="7">
        <v>2000</v>
      </c>
      <c r="H30" s="7">
        <f t="shared" si="1"/>
        <v>6000</v>
      </c>
    </row>
    <row r="31" ht="73" customHeight="1" spans="1:8">
      <c r="A31" s="7">
        <v>29</v>
      </c>
      <c r="B31" s="8" t="s">
        <v>194</v>
      </c>
      <c r="C31" s="9" t="str">
        <f>_xlfn.DISPIMG("ID_A2087F15432D468E83ABF3B7097A925E",1)</f>
        <v>=DISPIMG("ID_A2087F15432D468E83ABF3B7097A925E",1)</v>
      </c>
      <c r="D31" s="8" t="s">
        <v>195</v>
      </c>
      <c r="E31" s="7">
        <v>1</v>
      </c>
      <c r="F31" s="8" t="s">
        <v>22</v>
      </c>
      <c r="G31" s="7">
        <v>200</v>
      </c>
      <c r="H31" s="7">
        <f t="shared" si="1"/>
        <v>200</v>
      </c>
    </row>
    <row r="32" ht="73" customHeight="1" spans="1:8">
      <c r="A32" s="7">
        <v>30</v>
      </c>
      <c r="B32" s="8" t="s">
        <v>196</v>
      </c>
      <c r="C32" s="9" t="str">
        <f>_xlfn.DISPIMG("ID_33901383F2024762B0A23EA39AA20F24",1)</f>
        <v>=DISPIMG("ID_33901383F2024762B0A23EA39AA20F24",1)</v>
      </c>
      <c r="D32" s="8" t="s">
        <v>197</v>
      </c>
      <c r="E32" s="7">
        <v>1</v>
      </c>
      <c r="F32" s="8" t="s">
        <v>38</v>
      </c>
      <c r="G32" s="7">
        <v>3000</v>
      </c>
      <c r="H32" s="7">
        <f t="shared" si="1"/>
        <v>3000</v>
      </c>
    </row>
    <row r="33" ht="73" customHeight="1" spans="1:8">
      <c r="A33" s="7">
        <v>31</v>
      </c>
      <c r="B33" s="8" t="s">
        <v>198</v>
      </c>
      <c r="C33" s="9" t="str">
        <f>_xlfn.DISPIMG("ID_CE0FD6F5A65145A58FFA363FDCD87678",1)</f>
        <v>=DISPIMG("ID_CE0FD6F5A65145A58FFA363FDCD87678",1)</v>
      </c>
      <c r="D33" s="8" t="s">
        <v>199</v>
      </c>
      <c r="E33" s="7">
        <v>4</v>
      </c>
      <c r="F33" s="8" t="s">
        <v>38</v>
      </c>
      <c r="G33" s="7">
        <v>1200</v>
      </c>
      <c r="H33" s="7">
        <f t="shared" si="1"/>
        <v>4800</v>
      </c>
    </row>
    <row r="34" ht="73" customHeight="1" spans="1:8">
      <c r="A34" s="7">
        <v>32</v>
      </c>
      <c r="B34" s="8" t="s">
        <v>200</v>
      </c>
      <c r="C34" s="9" t="str">
        <f>_xlfn.DISPIMG("ID_6E4A1CC253364BA7A2D76178FC893577",1)</f>
        <v>=DISPIMG("ID_6E4A1CC253364BA7A2D76178FC893577",1)</v>
      </c>
      <c r="D34" s="8" t="s">
        <v>201</v>
      </c>
      <c r="E34" s="7">
        <v>1</v>
      </c>
      <c r="F34" s="8" t="s">
        <v>38</v>
      </c>
      <c r="G34" s="7">
        <v>2600</v>
      </c>
      <c r="H34" s="7">
        <f t="shared" si="1"/>
        <v>2600</v>
      </c>
    </row>
    <row r="35" ht="73" customHeight="1" spans="1:8">
      <c r="A35" s="7">
        <v>33</v>
      </c>
      <c r="B35" s="8" t="s">
        <v>202</v>
      </c>
      <c r="C35" s="9" t="str">
        <f>_xlfn.DISPIMG("ID_68725C806D4C4F56BA00FD1C1DF7AC72",1)</f>
        <v>=DISPIMG("ID_68725C806D4C4F56BA00FD1C1DF7AC72",1)</v>
      </c>
      <c r="D35" s="8" t="s">
        <v>203</v>
      </c>
      <c r="E35" s="7">
        <v>2</v>
      </c>
      <c r="F35" s="8" t="s">
        <v>38</v>
      </c>
      <c r="G35" s="7">
        <v>3000</v>
      </c>
      <c r="H35" s="7">
        <f t="shared" si="1"/>
        <v>6000</v>
      </c>
    </row>
    <row r="36" ht="73" customHeight="1" spans="1:8">
      <c r="A36" s="7">
        <v>34</v>
      </c>
      <c r="B36" s="8" t="s">
        <v>204</v>
      </c>
      <c r="C36" s="9" t="str">
        <f>_xlfn.DISPIMG("ID_76309770BC8440CAB655FB44BD896525",1)</f>
        <v>=DISPIMG("ID_76309770BC8440CAB655FB44BD896525",1)</v>
      </c>
      <c r="D36" s="8" t="s">
        <v>205</v>
      </c>
      <c r="E36" s="7">
        <v>9</v>
      </c>
      <c r="F36" s="8" t="s">
        <v>12</v>
      </c>
      <c r="G36" s="7">
        <v>3500</v>
      </c>
      <c r="H36" s="7">
        <f t="shared" si="1"/>
        <v>31500</v>
      </c>
    </row>
    <row r="37" ht="73" customHeight="1" spans="1:8">
      <c r="A37" s="7">
        <v>35</v>
      </c>
      <c r="B37" s="21" t="s">
        <v>206</v>
      </c>
      <c r="C37" s="22" t="str">
        <f>_xlfn.DISPIMG("ID_AE599010C6DF4DD4AA11A80AB6F9D810",1)</f>
        <v>=DISPIMG("ID_AE599010C6DF4DD4AA11A80AB6F9D810",1)</v>
      </c>
      <c r="D37" s="21" t="s">
        <v>207</v>
      </c>
      <c r="E37" s="21">
        <v>2</v>
      </c>
      <c r="F37" s="21" t="s">
        <v>79</v>
      </c>
      <c r="G37" s="21">
        <v>2000</v>
      </c>
      <c r="H37" s="7">
        <f t="shared" si="1"/>
        <v>4000</v>
      </c>
    </row>
    <row r="38" customHeight="1" spans="2:8">
      <c r="B38" t="s">
        <v>30</v>
      </c>
      <c r="H38">
        <f>SUM(H3:H37)</f>
        <v>121430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5" right="0.75" top="1" bottom="1" header="0.5" footer="0.5"/>
  <pageSetup paperSize="9" fitToHeight="0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19" workbookViewId="0">
      <selection activeCell="H25" sqref="H25"/>
    </sheetView>
  </sheetViews>
  <sheetFormatPr defaultColWidth="9.025" defaultRowHeight="72.3" customHeight="1" outlineLevelCol="7"/>
  <cols>
    <col min="2" max="2" width="11.625" customWidth="1"/>
    <col min="3" max="3" width="15.125" customWidth="1"/>
    <col min="4" max="4" width="28" customWidth="1"/>
    <col min="5" max="8" width="9.025" customWidth="1"/>
  </cols>
  <sheetData>
    <row r="1" ht="33" customHeight="1" spans="1:8">
      <c r="A1" s="2" t="s">
        <v>208</v>
      </c>
      <c r="B1" s="3"/>
      <c r="C1" s="3"/>
      <c r="D1" s="3"/>
      <c r="E1" s="3"/>
      <c r="F1" s="3"/>
      <c r="G1" s="3"/>
      <c r="H1" s="3"/>
    </row>
    <row r="2" customHeight="1" spans="1:8">
      <c r="A2" s="15" t="s">
        <v>1</v>
      </c>
      <c r="B2" s="15" t="s">
        <v>2</v>
      </c>
      <c r="C2" s="15" t="s">
        <v>3</v>
      </c>
      <c r="D2" s="15" t="s">
        <v>32</v>
      </c>
      <c r="E2" s="15" t="s">
        <v>5</v>
      </c>
      <c r="F2" s="15" t="s">
        <v>6</v>
      </c>
      <c r="G2" s="5" t="s">
        <v>7</v>
      </c>
      <c r="H2" s="6" t="s">
        <v>8</v>
      </c>
    </row>
    <row r="3" customHeight="1" spans="1:8">
      <c r="A3" s="7">
        <v>1</v>
      </c>
      <c r="B3" s="10" t="s">
        <v>209</v>
      </c>
      <c r="C3" s="9"/>
      <c r="D3" s="16" t="s">
        <v>210</v>
      </c>
      <c r="E3" s="7">
        <v>6</v>
      </c>
      <c r="F3" s="8" t="s">
        <v>35</v>
      </c>
      <c r="G3" s="7">
        <v>500</v>
      </c>
      <c r="H3" s="7">
        <f t="shared" ref="H3:H23" si="0">E3*G3</f>
        <v>3000</v>
      </c>
    </row>
    <row r="4" customHeight="1" spans="1:8">
      <c r="A4" s="7">
        <v>2</v>
      </c>
      <c r="B4" s="10" t="s">
        <v>211</v>
      </c>
      <c r="C4" s="9"/>
      <c r="D4" s="16" t="s">
        <v>212</v>
      </c>
      <c r="E4" s="7">
        <v>6</v>
      </c>
      <c r="F4" s="8" t="s">
        <v>35</v>
      </c>
      <c r="G4" s="7">
        <v>600</v>
      </c>
      <c r="H4" s="7">
        <f t="shared" si="0"/>
        <v>3600</v>
      </c>
    </row>
    <row r="5" customHeight="1" spans="1:8">
      <c r="A5" s="7">
        <v>3</v>
      </c>
      <c r="B5" s="8" t="s">
        <v>213</v>
      </c>
      <c r="C5" s="9" t="str">
        <f>_xlfn.DISPIMG("ID_1E4BD9C09B674A6284709C011A77DB6C",1)</f>
        <v>=DISPIMG("ID_1E4BD9C09B674A6284709C011A77DB6C",1)</v>
      </c>
      <c r="D5" s="16" t="s">
        <v>214</v>
      </c>
      <c r="E5" s="7">
        <v>10</v>
      </c>
      <c r="F5" s="8" t="s">
        <v>35</v>
      </c>
      <c r="G5" s="7">
        <v>150</v>
      </c>
      <c r="H5" s="7">
        <f t="shared" si="0"/>
        <v>1500</v>
      </c>
    </row>
    <row r="6" customHeight="1" spans="1:8">
      <c r="A6" s="7">
        <v>4</v>
      </c>
      <c r="B6" s="8" t="s">
        <v>215</v>
      </c>
      <c r="C6" s="9" t="str">
        <f>_xlfn.DISPIMG("ID_35C9F6F0146C45B8BAF9F3A2F99FEAB5",1)</f>
        <v>=DISPIMG("ID_35C9F6F0146C45B8BAF9F3A2F99FEAB5",1)</v>
      </c>
      <c r="D6" s="16" t="s">
        <v>216</v>
      </c>
      <c r="E6" s="7">
        <v>5</v>
      </c>
      <c r="F6" s="8" t="s">
        <v>35</v>
      </c>
      <c r="G6" s="7">
        <v>1300</v>
      </c>
      <c r="H6" s="7">
        <f t="shared" si="0"/>
        <v>6500</v>
      </c>
    </row>
    <row r="7" customHeight="1" spans="1:8">
      <c r="A7" s="7">
        <v>5</v>
      </c>
      <c r="B7" s="8" t="s">
        <v>217</v>
      </c>
      <c r="C7" s="9" t="str">
        <f>_xlfn.DISPIMG("ID_3A6A9731BC1A451E9A3742E99A71BA76",1)</f>
        <v>=DISPIMG("ID_3A6A9731BC1A451E9A3742E99A71BA76",1)</v>
      </c>
      <c r="D7" s="16" t="s">
        <v>218</v>
      </c>
      <c r="E7" s="7">
        <v>3</v>
      </c>
      <c r="F7" s="8" t="s">
        <v>35</v>
      </c>
      <c r="G7" s="7">
        <v>60</v>
      </c>
      <c r="H7" s="7">
        <f t="shared" si="0"/>
        <v>180</v>
      </c>
    </row>
    <row r="8" customHeight="1" spans="1:8">
      <c r="A8" s="7">
        <v>6</v>
      </c>
      <c r="B8" s="8" t="s">
        <v>219</v>
      </c>
      <c r="C8" s="9" t="str">
        <f>_xlfn.DISPIMG("ID_0A29335429294810BCB54EE436FEDED2",1)</f>
        <v>=DISPIMG("ID_0A29335429294810BCB54EE436FEDED2",1)</v>
      </c>
      <c r="D8" s="16" t="s">
        <v>220</v>
      </c>
      <c r="E8" s="7">
        <v>2</v>
      </c>
      <c r="F8" s="8" t="s">
        <v>35</v>
      </c>
      <c r="G8" s="7">
        <v>80</v>
      </c>
      <c r="H8" s="7">
        <f t="shared" si="0"/>
        <v>160</v>
      </c>
    </row>
    <row r="9" customHeight="1" spans="1:8">
      <c r="A9" s="7">
        <v>7</v>
      </c>
      <c r="B9" s="8" t="s">
        <v>221</v>
      </c>
      <c r="C9" s="9" t="str">
        <f>_xlfn.DISPIMG("ID_D01B7800ABD742FCA4BF41E2786B3041",1)</f>
        <v>=DISPIMG("ID_D01B7800ABD742FCA4BF41E2786B3041",1)</v>
      </c>
      <c r="D9" s="16" t="s">
        <v>222</v>
      </c>
      <c r="E9" s="7">
        <v>1</v>
      </c>
      <c r="F9" s="8" t="s">
        <v>35</v>
      </c>
      <c r="G9" s="7">
        <v>710</v>
      </c>
      <c r="H9" s="7">
        <f t="shared" si="0"/>
        <v>710</v>
      </c>
    </row>
    <row r="10" customHeight="1" spans="1:8">
      <c r="A10" s="7">
        <v>8</v>
      </c>
      <c r="B10" s="10" t="s">
        <v>223</v>
      </c>
      <c r="C10" s="9" t="str">
        <f>_xlfn.DISPIMG("ID_AA1655DEA13D40B1BC341080CEC335F8",1)</f>
        <v>=DISPIMG("ID_AA1655DEA13D40B1BC341080CEC335F8",1)</v>
      </c>
      <c r="D10" s="16" t="s">
        <v>224</v>
      </c>
      <c r="E10" s="7">
        <v>1</v>
      </c>
      <c r="F10" s="8" t="s">
        <v>38</v>
      </c>
      <c r="G10" s="7">
        <v>510</v>
      </c>
      <c r="H10" s="7">
        <f t="shared" si="0"/>
        <v>510</v>
      </c>
    </row>
    <row r="11" customHeight="1" spans="1:8">
      <c r="A11" s="7">
        <v>9</v>
      </c>
      <c r="B11" s="10" t="s">
        <v>225</v>
      </c>
      <c r="C11" s="9" t="str">
        <f>_xlfn.DISPIMG("ID_F18825C0EFEE4196BC35592E5F0EFA8E",1)</f>
        <v>=DISPIMG("ID_F18825C0EFEE4196BC35592E5F0EFA8E",1)</v>
      </c>
      <c r="D11" s="16" t="s">
        <v>226</v>
      </c>
      <c r="E11" s="7">
        <v>1</v>
      </c>
      <c r="F11" s="8" t="s">
        <v>38</v>
      </c>
      <c r="G11" s="7">
        <v>780</v>
      </c>
      <c r="H11" s="7">
        <f t="shared" si="0"/>
        <v>780</v>
      </c>
    </row>
    <row r="12" customHeight="1" spans="1:8">
      <c r="A12" s="7">
        <v>10</v>
      </c>
      <c r="B12" s="8" t="s">
        <v>227</v>
      </c>
      <c r="C12" s="9" t="str">
        <f>_xlfn.DISPIMG("ID_5C99557EBC4C434EA6D3302DEB02D896",1)</f>
        <v>=DISPIMG("ID_5C99557EBC4C434EA6D3302DEB02D896",1)</v>
      </c>
      <c r="D12" s="16" t="s">
        <v>228</v>
      </c>
      <c r="E12" s="7">
        <v>10</v>
      </c>
      <c r="F12" s="8" t="s">
        <v>79</v>
      </c>
      <c r="G12" s="7">
        <v>10</v>
      </c>
      <c r="H12" s="7">
        <f t="shared" si="0"/>
        <v>100</v>
      </c>
    </row>
    <row r="13" customHeight="1" spans="1:8">
      <c r="A13" s="7">
        <v>11</v>
      </c>
      <c r="B13" s="8" t="s">
        <v>229</v>
      </c>
      <c r="C13" s="9" t="str">
        <f>_xlfn.DISPIMG("ID_88C105A1B9204090A25460CC13EE6C8F",1)</f>
        <v>=DISPIMG("ID_88C105A1B9204090A25460CC13EE6C8F",1)</v>
      </c>
      <c r="D13" s="17" t="s">
        <v>230</v>
      </c>
      <c r="E13" s="7">
        <v>1</v>
      </c>
      <c r="F13" s="8" t="s">
        <v>38</v>
      </c>
      <c r="G13" s="7">
        <v>610</v>
      </c>
      <c r="H13" s="7">
        <f t="shared" si="0"/>
        <v>610</v>
      </c>
    </row>
    <row r="14" customHeight="1" spans="1:8">
      <c r="A14" s="7">
        <v>12</v>
      </c>
      <c r="B14" s="8" t="s">
        <v>231</v>
      </c>
      <c r="C14" s="9"/>
      <c r="D14" s="17" t="s">
        <v>232</v>
      </c>
      <c r="E14" s="7">
        <v>1</v>
      </c>
      <c r="F14" s="8" t="s">
        <v>53</v>
      </c>
      <c r="G14" s="7">
        <v>520</v>
      </c>
      <c r="H14" s="7">
        <f t="shared" si="0"/>
        <v>520</v>
      </c>
    </row>
    <row r="15" customHeight="1" spans="1:8">
      <c r="A15" s="7">
        <v>13</v>
      </c>
      <c r="B15" s="8" t="s">
        <v>231</v>
      </c>
      <c r="C15" s="9"/>
      <c r="D15" s="17" t="s">
        <v>233</v>
      </c>
      <c r="E15" s="7">
        <v>1</v>
      </c>
      <c r="F15" s="8" t="s">
        <v>53</v>
      </c>
      <c r="G15" s="7">
        <v>680</v>
      </c>
      <c r="H15" s="7">
        <f t="shared" si="0"/>
        <v>680</v>
      </c>
    </row>
    <row r="16" customHeight="1" spans="1:8">
      <c r="A16" s="7">
        <v>14</v>
      </c>
      <c r="B16" s="8" t="s">
        <v>234</v>
      </c>
      <c r="C16" s="9"/>
      <c r="D16" s="17" t="s">
        <v>235</v>
      </c>
      <c r="E16" s="7">
        <v>2</v>
      </c>
      <c r="F16" s="8" t="s">
        <v>41</v>
      </c>
      <c r="G16" s="7">
        <v>330</v>
      </c>
      <c r="H16" s="7">
        <f t="shared" si="0"/>
        <v>660</v>
      </c>
    </row>
    <row r="17" customHeight="1" spans="1:8">
      <c r="A17" s="7">
        <v>15</v>
      </c>
      <c r="B17" s="8" t="s">
        <v>236</v>
      </c>
      <c r="C17" s="9"/>
      <c r="D17" s="17" t="s">
        <v>237</v>
      </c>
      <c r="E17" s="7">
        <v>1</v>
      </c>
      <c r="F17" s="8" t="s">
        <v>38</v>
      </c>
      <c r="G17" s="7">
        <v>230</v>
      </c>
      <c r="H17" s="7">
        <f t="shared" si="0"/>
        <v>230</v>
      </c>
    </row>
    <row r="18" customHeight="1" spans="1:8">
      <c r="A18" s="7">
        <v>16</v>
      </c>
      <c r="B18" s="8" t="s">
        <v>238</v>
      </c>
      <c r="C18" s="9"/>
      <c r="D18" s="17" t="s">
        <v>239</v>
      </c>
      <c r="E18" s="7">
        <v>1</v>
      </c>
      <c r="F18" s="8" t="s">
        <v>38</v>
      </c>
      <c r="G18" s="7">
        <v>850</v>
      </c>
      <c r="H18" s="7">
        <f t="shared" si="0"/>
        <v>850</v>
      </c>
    </row>
    <row r="19" customHeight="1" spans="1:8">
      <c r="A19" s="7">
        <v>17</v>
      </c>
      <c r="B19" s="8" t="s">
        <v>240</v>
      </c>
      <c r="C19" s="9"/>
      <c r="D19" s="17" t="s">
        <v>241</v>
      </c>
      <c r="E19" s="7">
        <v>1</v>
      </c>
      <c r="F19" s="8" t="s">
        <v>38</v>
      </c>
      <c r="G19" s="7">
        <v>130</v>
      </c>
      <c r="H19" s="7">
        <f t="shared" si="0"/>
        <v>130</v>
      </c>
    </row>
    <row r="20" customHeight="1" spans="1:8">
      <c r="A20" s="7">
        <v>18</v>
      </c>
      <c r="B20" s="8" t="s">
        <v>242</v>
      </c>
      <c r="C20" s="9"/>
      <c r="D20" s="17" t="s">
        <v>243</v>
      </c>
      <c r="E20" s="7">
        <v>2</v>
      </c>
      <c r="F20" s="8" t="s">
        <v>38</v>
      </c>
      <c r="G20" s="7">
        <v>90</v>
      </c>
      <c r="H20" s="7">
        <f t="shared" si="0"/>
        <v>180</v>
      </c>
    </row>
    <row r="21" customHeight="1" spans="1:8">
      <c r="A21" s="7">
        <v>19</v>
      </c>
      <c r="B21" s="8" t="s">
        <v>244</v>
      </c>
      <c r="C21" s="9"/>
      <c r="D21" s="8" t="s">
        <v>245</v>
      </c>
      <c r="E21" s="7">
        <v>2</v>
      </c>
      <c r="F21" s="8" t="s">
        <v>38</v>
      </c>
      <c r="G21" s="7">
        <v>260</v>
      </c>
      <c r="H21" s="7">
        <f t="shared" si="0"/>
        <v>520</v>
      </c>
    </row>
    <row r="22" customHeight="1" spans="1:8">
      <c r="A22" s="7">
        <v>20</v>
      </c>
      <c r="B22" s="8" t="s">
        <v>246</v>
      </c>
      <c r="C22" s="9"/>
      <c r="D22" s="17" t="s">
        <v>247</v>
      </c>
      <c r="E22" s="7">
        <v>16</v>
      </c>
      <c r="F22" s="8" t="s">
        <v>38</v>
      </c>
      <c r="G22" s="7">
        <v>35</v>
      </c>
      <c r="H22" s="7">
        <f t="shared" si="0"/>
        <v>560</v>
      </c>
    </row>
    <row r="23" customHeight="1" spans="1:8">
      <c r="A23" s="7">
        <v>21</v>
      </c>
      <c r="B23" s="8" t="s">
        <v>248</v>
      </c>
      <c r="C23" s="9" t="str">
        <f>_xlfn.DISPIMG("ID_2A68DD4A8281412585710166C24EB849",1)</f>
        <v>=DISPIMG("ID_2A68DD4A8281412585710166C24EB849",1)</v>
      </c>
      <c r="D23" s="18" t="s">
        <v>249</v>
      </c>
      <c r="E23" s="7">
        <v>10</v>
      </c>
      <c r="F23" s="8" t="s">
        <v>38</v>
      </c>
      <c r="G23" s="7">
        <v>100</v>
      </c>
      <c r="H23" s="7">
        <f t="shared" si="0"/>
        <v>1000</v>
      </c>
    </row>
    <row r="24" customHeight="1" spans="2:8">
      <c r="B24" t="s">
        <v>30</v>
      </c>
      <c r="H24">
        <f>SUM(H3:H23)</f>
        <v>22980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H3" sqref="H3:H4"/>
    </sheetView>
  </sheetViews>
  <sheetFormatPr defaultColWidth="9" defaultRowHeight="13.5"/>
  <cols>
    <col min="11" max="11" width="37.25" customWidth="1"/>
    <col min="12" max="12" width="29.625" customWidth="1"/>
  </cols>
  <sheetData>
    <row r="1" ht="50.5" customHeight="1" spans="1:8">
      <c r="A1" s="2" t="s">
        <v>72</v>
      </c>
      <c r="B1" s="3"/>
      <c r="C1" s="3"/>
      <c r="D1" s="3"/>
      <c r="E1" s="3"/>
      <c r="F1" s="3"/>
      <c r="G1" s="3"/>
      <c r="H1" s="3"/>
    </row>
    <row r="2" ht="73.75" customHeight="1" spans="1:12">
      <c r="A2" s="4" t="s">
        <v>1</v>
      </c>
      <c r="B2" s="4" t="s">
        <v>2</v>
      </c>
      <c r="C2" s="4" t="s">
        <v>3</v>
      </c>
      <c r="D2" s="4" t="s">
        <v>32</v>
      </c>
      <c r="E2" s="4" t="s">
        <v>5</v>
      </c>
      <c r="F2" s="4" t="s">
        <v>6</v>
      </c>
      <c r="G2" s="5" t="s">
        <v>7</v>
      </c>
      <c r="H2" s="6" t="s">
        <v>8</v>
      </c>
      <c r="J2" s="11" t="s">
        <v>2</v>
      </c>
      <c r="K2" s="11" t="s">
        <v>250</v>
      </c>
      <c r="L2" s="11" t="s">
        <v>3</v>
      </c>
    </row>
    <row r="3" s="1" customFormat="1" ht="73" customHeight="1" spans="1:12">
      <c r="A3" s="7">
        <v>1</v>
      </c>
      <c r="B3" s="8" t="s">
        <v>251</v>
      </c>
      <c r="C3" s="9" t="str">
        <f>_xlfn.DISPIMG("ID_12C36BE7A5A04B8CAF32948890DF5981",1)</f>
        <v>=DISPIMG("ID_12C36BE7A5A04B8CAF32948890DF5981",1)</v>
      </c>
      <c r="D3" s="10" t="s">
        <v>252</v>
      </c>
      <c r="E3" s="7">
        <v>240</v>
      </c>
      <c r="F3" s="8" t="s">
        <v>253</v>
      </c>
      <c r="G3" s="7">
        <v>240</v>
      </c>
      <c r="H3" s="7">
        <f>E3*G3</f>
        <v>57600</v>
      </c>
      <c r="J3" s="12" t="s">
        <v>254</v>
      </c>
      <c r="K3" s="13" t="s">
        <v>255</v>
      </c>
      <c r="L3" s="14" t="str">
        <f>_xlfn.DISPIMG("ID_6B9DB8B87C714A68874A5EE856900BC7",1)</f>
        <v>=DISPIMG("ID_6B9DB8B87C714A68874A5EE856900BC7",1)</v>
      </c>
    </row>
    <row r="4" s="1" customFormat="1" ht="73" customHeight="1" spans="1:12">
      <c r="A4" s="7">
        <v>2</v>
      </c>
      <c r="B4" s="8" t="s">
        <v>256</v>
      </c>
      <c r="C4" s="9"/>
      <c r="D4" s="8"/>
      <c r="E4" s="7">
        <v>2</v>
      </c>
      <c r="F4" s="8" t="s">
        <v>79</v>
      </c>
      <c r="G4" s="7">
        <v>1000</v>
      </c>
      <c r="H4" s="7">
        <f>E4*G4</f>
        <v>2000</v>
      </c>
      <c r="J4" s="12" t="s">
        <v>257</v>
      </c>
      <c r="K4" s="14" t="s">
        <v>258</v>
      </c>
      <c r="L4" s="14" t="str">
        <f>_xlfn.DISPIMG("ID_E7BA56A84F9946D1A560FDF670D8AC06",1)</f>
        <v>=DISPIMG("ID_E7BA56A84F9946D1A560FDF670D8AC06",1)</v>
      </c>
    </row>
    <row r="5" ht="54" spans="2:12">
      <c r="B5" t="s">
        <v>30</v>
      </c>
      <c r="H5">
        <f>SUM(H3:H4)</f>
        <v>59600</v>
      </c>
      <c r="J5" s="12" t="s">
        <v>259</v>
      </c>
      <c r="K5" s="13" t="s">
        <v>260</v>
      </c>
      <c r="L5" s="14" t="str">
        <f>_xlfn.DISPIMG("ID_93EFC58A3088448BB2BEEB09944B28DE",1)</f>
        <v>=DISPIMG("ID_93EFC58A3088448BB2BEEB09944B28DE",1)</v>
      </c>
    </row>
    <row r="6" ht="52" spans="10:12">
      <c r="J6" s="12" t="s">
        <v>261</v>
      </c>
      <c r="K6" s="14" t="s">
        <v>262</v>
      </c>
      <c r="L6" s="14" t="str">
        <f>_xlfn.DISPIMG("ID_4C84DAA850E741098817DC178FCF3C30",1)</f>
        <v>=DISPIMG("ID_4C84DAA850E741098817DC178FCF3C30",1)</v>
      </c>
    </row>
    <row r="7" ht="51.9" spans="10:12">
      <c r="J7" s="12" t="s">
        <v>263</v>
      </c>
      <c r="K7" s="14" t="s">
        <v>264</v>
      </c>
      <c r="L7" s="14" t="str">
        <f>_xlfn.DISPIMG("ID_2DDD7A5B485D4234903C2B7D25059642",1)</f>
        <v>=DISPIMG("ID_2DDD7A5B485D4234903C2B7D25059642",1)</v>
      </c>
    </row>
    <row r="11" ht="51" customHeight="1"/>
  </sheetData>
  <mergeCells count="1">
    <mergeCell ref="A1:H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K 6 " > < h y p e r s u b l i n k   p o s = " 9 "   l e n g t h = " 4 8 "   d i s p l a y = " h t t p s : / / e . t b . c n / h . S 7 6 r i r w J l p b s O c 6 ? t k = K C u e f b I L 1 I 3 "   a d d r e s s = " h t t p s : / / e . t b . c n / h . S 7 6 r i r w J l p b s O c 6 ? t k = K C u e f b I L 1 I 3 "   s u b a d d r e s s = " "   s c r e e n T i p = " "   l i n k r u n s t y p e = " L R T U R L " / > < / h y p e r l i n k > < h y p e r l i n k   r e f = " K 7 " > < h y p e r s u b l i n k   p o s = " 2 0 "   l e n g t h = " 2 0 "   d i s p l a y = " e . L b . c n / h . h u r m Q 4 i r b F "   a d d r e s s = " h t t p s : / / e . L b . c n / h . h u r m Q 4 i r b F "   s u b a d d r e s s = " "   s c r e e n T i p = " "   l i n k r u n s t y p e = " L R T U R L " / > < / h y p e r l i n k > < h y p e r l i n k   r e f = " K 9 " > < h y p e r s u b l i n k   p o s = " 1 2 "   l e n g t h = " 4 8 "   d i s p l a y = " h t t p s : / / e . t b . c n / h . S S v v Q O a r 3 x B t m Z n ? t k = b c Y g f b I y n F b "   a d d r e s s = " h t t p s : / / e . t b . c n / h . S S v v Q O a r 3 x B t m Z n ? t k = b c Y g f b I y n F b "   s u b a d d r e s s = " "   s c r e e n T i p = " "   l i n k r u n s t y p e = " L R T U R L " / > < / h y p e r l i n k > < h y p e r l i n k   r e f = " K 1 0 " > < h y p e r s u b l i n k   p o s = " 1 2 "   l e n g t h = " 4 8 "   d i s p l a y = " h t t p s : / / e . t b . c n / h . S 7 h 0 L k x u v G x i d t p ? t k = I K t z f b I z l T R "   a d d r e s s = " h t t p s : / / e . t b . c n / h . S 7 h 0 L k x u v G x i d t p ? t k = I K t z f b I z l T R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K 1 4 " > < h y p e r s u b l i n k   p o s = " 1 9 "   l e n g t h = " 2 0 "   d i s p l a y = " e . L b . c n / h . h u D b X 5 9 2 V G "   a d d r e s s = " h t t p s : / / e . L b . c n / h . h u D b X 5 9 2 V G "   s u b a d d r e s s = " "   s c r e e n T i p = " "   l i n k r u n s t y p e = " L R T U R L " / > < / h y p e r l i n k > < h y p e r l i n k   r e f = " K 1 5 " > < h y p e r s u b l i n k   p o s = " 1 8 "   l e n g t h = " 2 0 "   d i s p l a y = " e . L b . c n / h . h x T L g V y b e v "   a d d r e s s = " h t t p s : / / e . L b . c n / h . h x T L g V y b e v "   s u b a d d r e s s = " "   s c r e e n T i p = " "   l i n k r u n s t y p e = " L R T U R L " / > < / h y p e r l i n k > < h y p e r l i n k   r e f = " K 3 " > < h y p e r s u b l i n k   p o s = " 1 7 "   l e n g t h = " 2 0 "   d i s p l a y = " e . L b . c n / h . h u D 6 1 6 M 1 9 m "   a d d r e s s = " h t t p s : / / e . L b . c n / h . h u D 6 1 6 M 1 9 m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K 2 2 " > < h y p e r s u b l i n k   p o s = " 1 2 "   l e n g t h = " 2 6 "   d i s p l a y = " h t t p s : / / c . t b . c n / h . h u E 8 N x M P "   a d d r e s s = " h t t p s : / / c . t b . c n / h . h u E 8 N x M P "   s u b a d d r e s s = " "   s c r e e n T i p = " "   l i n k r u n s t y p e = " L R T U R L " / > < / h y p e r l i n k > < h y p e r l i n k   r e f = " K 2 4 " > < h y p e r s u b l i n k   p o s = " 8 "   l e n g t h = " 2 6 "   d i s p l a y = " h t t p s : / / c . t b . c n / h . h u E N L p g q "   a d d r e s s = " h t t p s : / / c . t b . c n / h . h u E N L p g q "   s u b a d d r e s s = " "   s c r e e n T i p = " "   l i n k r u n s t y p e = " L R T U R L " / > < / h y p e r l i n k > < h y p e r l i n k   r e f = " K 2 3 " > < h y p e r s u b l i n k   p o s = " 8 "   l e n g t h = " 2 3 "   d i s p l a y = " h t t p s : / / c . t b . c n / h . h F R k y "   a d d r e s s = " h t t p s : / / c . t b . c n / h . h F R k y "   s u b a d d r e s s = " "   s c r e e n T i p = " "   l i n k r u n s t y p e = " L R T U R L " / > < / h y p e r l i n k > < h y p e r l i n k   r e f = " K 2 1 " > < h y p e r s u b l i n k   p o s = " 9 "   l e n g t h = " 2 8 "   d i s p l a y = " h t t p s : / / c . t b . c n / h . h u G v X 5 g H a X "   a d d r e s s = " h t t p s : / / c . t b . c n / h . h u G v X 5 g H a X "   s u b a d d r e s s = " "   s c r e e n T i p = " "   l i n k r u n s t y p e = " L R T U R L " / > < / h y p e r l i n k > < h y p e r l i n k   r e f = " K 2 5 " > < h y p e r s u b l i n k   p o s = " 2 1 "   l e n g t h = " 2 0 "   d i s p l a y = " e . L b . c n / h . h F 8 V s S C j b X "   a d d r e s s = " h t t p s : / / e . L b . c n / h . h F 8 V s S C j b X "   s u b a d d r e s s = " "   s c r e e n T i p = " "   l i n k r u n s t y p e = " L R T U R L " / > < / h y p e r l i n k > < h y p e r l i n k   r e f = " K 1 6 " > < h y p e r s u b l i n k   p o s = " 2 3 "   l e n g t h = " 2 0 "   d i s p l a y = " e . L b . c n / h . h w j b u 0 x Z J X "   a d d r e s s = " h t t p s : / / e . L b . c n / h . h w j b u 0 x Z J X "   s u b a d d r e s s = " "   s c r e e n T i p = " "   l i n k r u n s t y p e = " L R T U R L " / > < / h y p e r l i n k > < h y p e r l i n k   r e f = " K 1 7 " > < h y p e r s u b l i n k   p o s = " 2 3 "   l e n g t h = " 2 0 "   d i s p l a y = " e . L b . c n / h . h w 3 o a 2 S Z J 0 "   a d d r e s s = " h t t p s : / / e . L b . c n / h . h w 3 o a 2 S Z J 0 "   s u b a d d r e s s = " "   s c r e e n T i p = " "   l i n k r u n s t y p e = " L R T U R L " / > < / h y p e r l i n k > < h y p e r l i n k   r e f = " K 1 9 " > < h y p e r s u b l i n k   p o s = " 1 8 "   l e n g t h = " 2 0 "   d i s p l a y = " e . L b . c n / h . h w i U 5 2 7 C s 2 "   a d d r e s s = " h t t p s : / / e . L b . c n / h . h w i U 5 2 7 C s 2 "   s u b a d d r e s s = " "   s c r e e n T i p = " "   l i n k r u n s t y p e = " L R T U R L " / > < / h y p e r l i n k > < h y p e r l i n k   r e f = " K 5 " > < h y p e r s u b l i n k   p o s = " 1 8 "   l e n g t h = " 2 0 "   d i s p l a y = " e . L b . c n / h . h D 3 1 v L 0 R W 1 "   a d d r e s s = " h t t p s : / / e . L b . c n / h . h D 3 1 v L 0 R W 1 "   s u b a d d r e s s = " "   s c r e e n T i p = " "   l i n k r u n s t y p e = " L R T U R L " / > < / h y p e r l i n k > < h y p e r l i n k   r e f = " K 3 " > < h y p e r s u b l i n k   p o s = " 1 7 "   l e n g t h = " 2 0 "   d i s p l a y = " e . L b . c n / h . h D M J T L x s R A "   a d d r e s s = " h t t p s : / / e . L b . c n / h . h D M J T L x s R A "   s u b a d d r e s s = " "   s c r e e n T i p = " "   l i n k r u n s t y p e = " L R T U R L " / > < / h y p e r l i n k > < h y p e r l i n k   r e f = " K 4 6 " > < h y p e r s u b l i n k   p o s = " 9 "   l e n g t h = " 4 8 "   d i s p l a y = " h t t p s : / / e . t b . c n / h . S 7 U G w a s 1 D K d K z N I ? t k = X W z 3 f b K o m l e "   a d d r e s s = " h t t p s : / / e . t b . c n / h . S 7 U G w a s 1 D K d K z N I ? t k = X W z 3 f b K o m l e "   s u b a d d r e s s = " "   s c r e e n T i p = " "   l i n k r u n s t y p e = " L R T U R L " / > < / h y p e r l i n k > < h y p e r l i n k   r e f = " K 4 5 " > < h y p e r s u b l i n k   p o s = " 2 4 "   l e n g t h = " 2 0 "   d i s p l a y = " e . L b . c n / h . h w X r n s C I A m "   a d d r e s s = " h t t p s : / / e . L b . c n / h . h w X r n s C I A m "   s u b a d d r e s s = " "   s c r e e n T i p = " "   l i n k r u n s t y p e = " L R T U R L " / > < / h y p e r l i n k > < h y p e r l i n k   r e f = " K 6 " > < h y p e r s u b l i n k   p o s = " 9 "   l e n g t h = " 2 8 "   d i s p l a y = " h t t p s : / / c . t b . c n / h . h u G v X 5 g H a X "   a d d r e s s = " h t t p s : / / c . t b . c n / h . h u G v X 5 g H a X "   s u b a d d r e s s = " "   s c r e e n T i p = " "   l i n k r u n s t y p e = " L R T U R L " / > < / h y p e r l i n k > < h y p e r l i n k   r e f = " K 1 8 " > < h y p e r s u b l i n k   p o s = " 1 7 "   l e n g t h = " 2 0 "   d i s p l a y = " e . L b . c n / h . h D c U o 5 f u w k "   a d d r e s s = " h t t p s : / / e . L b . c n / h . h D c U o 5 f u w k "   s u b a d d r e s s = " "   s c r e e n T i p = " "   l i n k r u n s t y p e = " L R T U R L " / > < / h y p e r l i n k > < h y p e r l i n k   r e f = " K 1 3 " > < h y p e r s u b l i n k   p o s = " 2 2 "   l e n g t h = " 2 0 "   d i s p l a y = " e . L b . c n / h . h w Q B e A r 2 L W "   a d d r e s s = " h t t p s : / / e . L b . c n / h . h w Q B e A r 2 L W "   s u b a d d r e s s = " "   s c r e e n T i p = " "   l i n k r u n s t y p e = " L R T U R L " / > < / h y p e r l i n k > < h y p e r l i n k   r e f = " K 1 5 " > < h y p e r s u b l i n k   p o s = " 1 7 "   l e n g t h = " 2 0 "   d i s p l a y = " e . L b . c n / h . h w y X S i a X 1 x "   a d d r e s s = " h t t p s : / / e . L b . c n / h . h w y X S i a X 1 x "   s u b a d d r e s s = " "   s c r e e n T i p = " "   l i n k r u n s t y p e = " L R T U R L " / > < / h y p e r l i n k > < h y p e r l i n k   r e f = " K 2 0 " > < h y p e r s u b l i n k   p o s = " 1 7 "   l e n g t h = " 2 0 "   d i s p l a y = " e . L b . c n / h . h D 3 u R Y 2 9 T V "   a d d r e s s = " h t t p s : / / e . L b . c n / h . h D 3 u R Y 2 9 T V "   s u b a d d r e s s = " "   s c r e e n T i p = " "   l i n k r u n s t y p e = " L R T U R L " / > < / h y p e r l i n k > < h y p e r l i n k   r e f = " K 1 2 " > < h y p e r s u b l i n k   p o s = " 2 0 "   l e n g t h = " 2 0 "   d i s p l a y = " e . L b . c n / h . h w x A l k g C q k "   a d d r e s s = " h t t p s : / / e . L b . c n / h . h w x A l k g C q k "   s u b a d d r e s s = " "   s c r e e n T i p = " "   l i n k r u n s t y p e = " L R T U R L " / > < / h y p e r l i n k > < h y p e r l i n k   r e f = " K 7 " > < h y p e r s u b l i n k   p o s = " 1 8 "   l e n g t h = " 2 0 "   d i s p l a y = " e . L b . c n / h . h D 2 Q p c y h Y r "   a d d r e s s = " h t t p s : / / e . L b . c n / h . h D 2 Q p c y h Y r "   s u b a d d r e s s = " "   s c r e e n T i p = " "   l i n k r u n s t y p e = " L R T U R L " / > < / h y p e r l i n k > < h y p e r l i n k   r e f = " K 8 " > < h y p e r s u b l i n k   p o s = " 1 6 "   l e n g t h = " 2 0 "   d i s p l a y = " e . L b . c n / h . h w B v K f T c k 0 "   a d d r e s s = " h t t p s : / / e . L b . c n / h . h w B v K f T c k 0 "   s u b a d d r e s s = " "   s c r e e n T i p = " "   l i n k r u n s t y p e = " L R T U R L " / > < / h y p e r l i n k > < h y p e r l i n k   r e f = " K 4 7 " > < h y p e r s u b l i n k   p o s = " 2 0 "   l e n g t h = " 2 0 "   d i s p l a y = " e . L b . c n / h . h w A n L A W J I m "   a d d r e s s = " h t t p s : / / e . L b . c n / h . h w A n L A W J I m "   s u b a d d r e s s = " "   s c r e e n T i p = " "   l i n k r u n s t y p e = " L R T U R L " / > < / h y p e r l i n k > < h y p e r l i n k   r e f = " K 4 2 " > < h y p e r s u b l i n k   p o s = " 1 7 "   l e n g t h = " 2 0 "   d i s p l a y = " e . L b . c n / h . h F 1 b v n 2 j j E "   a d d r e s s = " h t t p s : / / e . L b . c n / h . h F 1 b v n 2 j j E "   s u b a d d r e s s = " "   s c r e e n T i p = " "   l i n k r u n s t y p e = " L R T U R L " / > < / h y p e r l i n k > < h y p e r l i n k   r e f = " K 3 0 " > < h y p e r s u b l i n k   p o s = " 1 7 "   l e n g t h = " 2 0 "   d i s p l a y = " e . L b . c n / h . h D 3 1 v L 0 R W 1 "   a d d r e s s = " h t t p s : / / e . L b . c n / h . h D 3 1 v L 0 R W 1 "   s u b a d d r e s s = " "   s c r e e n T i p = " "   l i n k r u n s t y p e = " L R T U R L " / > < / h y p e r l i n k > < h y p e r l i n k   r e f = " K 2 8 " > < h y p e r s u b l i n k   p o s = " 4 "   l e n g t h = " 4 8 "   d i s p l a y = " h t t p s : / / e . t b . c n / h . S S B A i X V b 5 R j c 2 M U ? t k = w 3 c c f b E 4 F G j "   a d d r e s s = " h t t p s : / / e . t b . c n / h . S S B A i X V b 5 R j c 2 M U ? t k = w 3 c c f b E 4 F G j "   s u b a d d r e s s = " "   s c r e e n T i p = " "   l i n k r u n s t y p e = " L R T U R L " / > < / h y p e r l i n k > < h y p e r l i n k   r e f = " K 1 0 " > < h y p e r s u b l i n k   p o s = " 1 6 "   l e n g t h = " 4 8 "   d i s p l a y = " h t t p s : / / e . t b . c n / h . S 7 6 T n V l C r F K 6 g r Y ? t k = y A a q f b E k 1 0 y "   a d d r e s s = " h t t p s : / / e . t b . c n / h . S 7 6 T n V l C r F K 6 g r Y ? t k = y A a q f b E k 1 0 y "   s u b a d d r e s s = " "   s c r e e n T i p = " "   l i n k r u n s t y p e = " L R T U R L " / > < / h y p e r l i n k > < h y p e r l i n k   r e f = " K 9 " > < h y p e r s u b l i n k   p o s = " 1 5 "   l e n g t h = " 4 8 "   d i s p l a y = " h t t p s : / / e . t b . c n / h . h D P W i q m a D W 9 m O z D ? t k = 8 4 d U 4 n 3 U M 5 G "   a d d r e s s = " h t t p s : / / e . t b . c n / h . h D P W i q m a D W 9 m O z D ? t k = 8 4 d U 4 n 3 U M 5 G "   s u b a d d r e s s = " "   s c r e e n T i p = " "   l i n k r u n s t y p e = " L R T U R L " / > < / h y p e r l i n k > < h y p e r l i n k   r e f = " K 1 1 " > < h y p e r s u b l i n k   p o s = " 4 "   l e n g t h = " 4 8 "   d i s p l a y = " h t t p s : / / e . t b . c n / h . S 7 Q o x 3 D o V L H g U q L ? t k = h 5 X D f b E O r J 5 "   a d d r e s s = " h t t p s : / / e . t b . c n / h . S 7 Q o x 3 D o V L H g U q L ? t k = h 5 X D f b E O r J 5 "   s u b a d d r e s s = " "   s c r e e n T i p = " "   l i n k r u n s t y p e = " L R T U R L " / > < / h y p e r l i n k > < h y p e r l i n k   r e f = " K 2 6 " > < h y p e r s u b l i n k   p o s = " 9 "   l e n g t h = " 4 8 "   d i s p l a y = " h t t p s : / / e . t b . c n / h . S 3 v n r p B X O Q n C 5 T E ? t k = a f 8 1 4 E K J U x v "   a d d r e s s = " h t t p s : / / e . t b . c n / h . S 3 v n r p B X O Q n C 5 T E ? t k = a f 8 1 4 E K J U x v "   s u b a d d r e s s = " "   s c r e e n T i p = " "   l i n k r u n s t y p e = " L R T U R L " / > < / h y p e r l i n k > < h y p e r l i n k   r e f = " K 1 4 " > < h y p e r s u b l i n k   p o s = " 4 "   l e n g t h = " 4 8 "   d i s p l a y = " h t t p s : / / e . t b . c n / h . S i X B k H 5 G I C g v 1 V I ? t k = q V c i f b w a R c 2 "   a d d r e s s = " h t t p s : / / e . t b . c n / h . S i X B k H 5 G I C g v 1 V I ? t k = q V c i f b w a R c 2 "   s u b a d d r e s s = " "   s c r e e n T i p = " "   l i n k r u n s t y p e = " L R T U R L " / > < / h y p e r l i n k > < h y p e r l i n k   r e f = " K 2 7 " > < h y p e r s u b l i n k   p o s = " 4 "   l e n g t h = " 4 8 "   d i s p l a y = " h t t p s : / / e . t b . c n / h . S i X A N u 9 Q 2 w U W 2 3 T ? t k = p j s Q f b w Z 6 o f "   a d d r e s s = " h t t p s : / / e . t b . c n / h . S i X A N u 9 Q 2 w U W 2 3 T ? t k = p j s Q f b w Z 6 o f "   s u b a d d r e s s = " "   s c r e e n T i p = " "   l i n k r u n s t y p e = " L R T U R L " / > < / h y p e r l i n k > < h y p e r l i n k   r e f = " K 3 1 " > < h y p e r s u b l i n k   p o s = " 4 "   l e n g t h = " 4 8 "   d i s p l a y = " h t t p s : / / e . t b . c n / h . S i 2 a F C R s z v M n u c i ? t k = o y X f f b w 1 0 E s "   a d d r e s s = " h t t p s : / / e . t b . c n / h . S i 2 a F C R s z v M n u c i ? t k = o y X f f b w 1 0 E s "   s u b a d d r e s s = " "   s c r e e n T i p = " "   l i n k r u n s t y p e = " L R T U R L " / > < / h y p e r l i n k > < h y p e r l i n k   r e f = " K 3 6 " > < h y p e r s u b l i n k   p o s = " 1 4 "   l e n g t h = " 4 8 "   d i s p l a y = " h t t p s : / / e . t b . c n / h . S S z F Y O n 4 b 6 B M x z k ? t k = J o x b f b w Y 8 0 E "   a d d r e s s = " h t t p s : / / e . t b . c n / h . S S z F Y O n 4 b 6 B M x z k ? t k = J o x b f b w Y 8 0 E "   s u b a d d r e s s = " "   s c r e e n T i p = " "   l i n k r u n s t y p e = " L R T U R L " / > < / h y p e r l i n k > < h y p e r l i n k   r e f = " K 3 7 " > < h y p e r s u b l i n k   p o s = " 4 "   l e n g t h = " 4 8 "   d i s p l a y = " h t t p s : / / e . t b . c n / h . S 7 9 V Y d Q s M c V n s y 0 ? t k = G y E Z f b w c Y Z o "   a d d r e s s = " h t t p s : / / e . t b . c n / h . S 7 9 V Y d Q s M c V n s y 0 ? t k = G y E Z f b w c Y Z o "   s u b a d d r e s s = " "   s c r e e n T i p = " "   l i n k r u n s t y p e = " L R T U R L " / > < / h y p e r l i n k > < h y p e r l i n k   r e f = " K 3 8 " > < h y p e r s u b l i n k   p o s = " 1 2 "   l e n g t h = " 4 8 "   d i s p l a y = " h t t p s : / / e . t b . c n / h . S i 2 1 S r L T m b 8 H v s f ? t k = i Z 2 9 f b w 2 d f b "   a d d r e s s = " h t t p s : / / e . t b . c n / h . S i 2 1 S r L T m b 8 H v s f ? t k = i Z 2 9 f b w 2 d f b "   s u b a d d r e s s = " "   s c r e e n T i p = " "   l i n k r u n s t y p e = " L R T U R L " / > < / h y p e r l i n k > < h y p e r l i n k   r e f = " K 3 9 " > < h y p e r s u b l i n k   p o s = " 4 "   l e n g t h = " 4 8 "   d i s p l a y = " h t t p s : / / e . t b . c n / h . S i 2 c r 9 M c N a z s Y K 8 ? t k = N 4 p 8 f b w W 6 B h "   a d d r e s s = " h t t p s : / / e . t b . c n / h . S i 2 c r 9 M c N a z s Y K 8 ? t k = N 4 p 8 f b w W 6 B h "   s u b a d d r e s s = " "   s c r e e n T i p = " "   l i n k r u n s t y p e = " L R T U R L " / > < / h y p e r l i n k > < h y p e r l i n k   r e f = " K 4 0 " > < h y p e r s u b l i n k   p o s = " 1 4 "   l e n g t h = " 4 8 "   d i s p l a y = " h t t p s : / / e . t b . c n / h . S S z C M w c n P E H 7 c r W ? t k = p s m J f b w W E 5 c "   a d d r e s s = " h t t p s : / / e . t b . c n / h . S S z C M w c n P E H 7 c r W ? t k = p s m J f b w W E 5 c "   s u b a d d r e s s = " "   s c r e e n T i p = " "   l i n k r u n s t y p e = " L R T U R L " / > < / h y p e r l i n k > < h y p e r l i n k   r e f = " K 4 1 " > < h y p e r s u b l i n k   p o s = " 1 6 "   l e n g t h = " 4 8 "   d i s p l a y = " h t t p s : / / e . t b . c n / h . S 7 9 5 l 1 t L r t b R T f s ? t k = g l E M f b w e q 7 j "   a d d r e s s = " h t t p s : / / e . t b . c n / h . S 7 9 5 l 1 t L r t b R T f s ? t k = g l E M f b w e q 7 j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K 3 " > < h y p e r s u b l i n k   p o s = " 9 "   l e n g t h = " 4 8 "   d i s p l a y = " h t t p s : / / e . t b . c n / h . S 7 h 4 G b R o f 7 U Y p S t ? t k = m v P f f b s d i s J "   a d d r e s s = " h t t p s : / / e . t b . c n / h . S 7 h 4 G b R o f 7 U Y p S t ? t k = m v P f f b s d i s J "   s u b a d d r e s s = " "   s c r e e n T i p = " "   l i n k r u n s t y p e = " L R T U R L " / > < / h y p e r l i n k > < h y p e r l i n k   r e f = " K 9 " > < h y p e r s u b l i n k   p o s = " 1 2 "   l e n g t h = " 4 8 "   d i s p l a y = " h t t p s : / / e . t b . c n / h . S 7 h O M d k D c q i 1 l L p ? t k = n 5 5 S f b s k b B l "   a d d r e s s = " h t t p s : / / e . t b . c n / h . S 7 h O M d k D c q i 1 l L p ? t k = n 5 5 S f b s k b B l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K 5 " > < h y p e r s u b l i n k   p o s = " 0 "   l e n g t h = " 1 1 5 "   d i s p l a y = " 0�m�[0'Y�O�N�O& # x A ; h t l p s : / / e . L b . c n / h . h w x B E 3 U 3 L q & # x A ; 1 4 v D L ? t k = 7 Y X 8 4 m t 0 z 1 7   M 1 2 7 8 & # x A ; 0?e�^e�4�0~gN�e>kc�p:g& # x A ; �[(uc�p�q�p NSO:g�X�S��}l& # x A ; G W F 1 9 0 0& # x A ; �p�Q���c�v�cSb _b�  �m�[d"   a d d r e s s = " h t t p s : / / e . t b . c n / h . h D u 3 U a k 6 S 1 0 W N v N ? L k - b W 6 g 4 n 1 g Q C m A C Z 2 2 5 "   s u b a d d r e s s = " "   s c r e e n T i p = " "   l i n k r u n s t y p e = " L R T U R L " / > < / h y p e r l i n k > < h y p e r l i n k   r e f = " K 9 " > < h y p e r s u b l i n k   p o s = " 0 "   l e n g t h = " 6 0 "   d i s p l a y = " 0�m�[0'Y�O�N�O& # x A ; h t u p s : / / e . L b . c n / h . h w C i g h L P M T & # x A ; Z A 6 l i t ? t k = 1 h 5 t 4 m t B X 1 6   "   a d d r e s s = " h t t p s : / / e . t b . c n / h . h D u 3 U a k 6 S 1 0 W N v N ? L k - b W 6 g 4 n 1 g Q C m A C Z 2 2 5 "   s u b a d d r e s s = " "   s c r e e n T i p = " "   l i n k r u n s t y p e = " L R T U R L " / > < h y p e r s u b l i n k   p o s = " 6 1 "   l e n g t h = " 5 7 "   d i s p l a y = " C Z � 2 8 & # x A ; 0�_�V݄�[�S_�Qn�:g�[(u�vn�& # x A ; �R�p NSO�Q4lhVR O Ǐ�nsS�p_n�& # x A ; 4l  :g  0& # x A ; �p�Q���c�v�cSb _b�  �m�[d"   a d d r e s s = " h t t p s : / / e . t b . c n / h . h D u 3 U a k 6 S 1 0 W N v N ? L k - b W 6 g 4 n 1 g Q C m A C Z 2 2 5 "   s u b a d d r e s s = " "   s c r e e n T i p = " "   l i n k r u n s t y p e = " L R T U R L " / > < / h y p e r l i n k > < h y p e r l i n k   r e f = " K 1 0 " > < h y p e r s u b l i n k   p o s = " 0 "   l e n g t h = " 1 1 8 "   d i s p l a y = " 0�m�[0GP NT��V& # x A ; h t l p s : / / e . L b . c n / h . h w i i b 9 R L 6 q & # x A ; Q S 3 V W ? t k = S Y 7 n 4 m G O g L A   C Z 2 2 5 & # x A ; 0W�Szf��5u���2 0 GS�[(u\�W& # x A ; �NB\'Y�[ϑYB\5u����SƉ4l�{& # x A ; 5u  ��  �  0& # x A ; �p�Q���c�v�cSb _b�  �m�[d"   a d d r e s s = " h t t p s : / / e . t b . c n / h . h D u 3 U a k 6 S 1 0 W N v N ? L k - b W 6 g 4 n 1 g Q C m A C Z 2 2 5 "   s u b a d d r e s s = " "   s c r e e n T i p = " "   l i n k r u n s t y p e = " L R T U R L " / > < / h y p e r l i n k > < h y p e r l i n k   r e f = " K 1 3 " > < h y p e r s u b l i n k   p o s = " 0 "   l e n g t h = " 1 1 9 "   d i s p l a y = " 0�m�[0GP NT��V& # x A ; h t l p s : / / e . L b . c n / h . h w i Y P A j e 0 Y & # x A ; 0 P g 7 M ? t k = h Q E V 4 m t r o X � M I   � 1 6 8 & # x A ; 00�e�T0\	T5 0 8 P r o 2 . 0 'Y�[& # x A ; ϑY�S�l_�V蕶[(uΘ�Q}v�R6R& # x A ; �Q�Q�{0& # x A ; �p�Q���c�v�cSb _b�  �m�[d"   a d d r e s s = " h t t p s : / / e . t b . c n / h . h D u 3 U a k 6 S 1 0 W N v N ? L k - b W 6 g 4 n 1 g Q C m A C Z 2 2 5 "   s u b a d d r e s s = " "   s c r e e n T i p = " "   l i n k r u n s t y p e = " L R T U R L " / > < / h y p e r l i n k > < h y p e r l i n k   r e f = " K 8 " > < h y p e r s u b l i n k   p o s = " 0 "   l e n g t h = " 1 1 5 "   d i s p l a y = " 0  �m  �[  0& # x A ; h t l p s : / / e . L b . c n / h . h w X q g 9 E 3 6 Q & # x A ; L I U I i v ? t k = 6 B p Z 4 m G a g Z r   C Z 0 2 8 & # x A ; 00~ve�0W�S�~xQY�S�_�l�p& # x A ; 2 0 GS�[(uhQꁨRl��v�_�l�R�p\& # x A ; �W  0& # x A ; �p�Q���c�v�cSb _  b�  �m�[d"   a d d r e s s = " h t t p s : / / e . t b . c n / h . h D u 3 U a k 6 S 1 0 W N v N ? L k - b W 6 g 4 n 1 g Q C m A C Z 2 2 5 "   s u b a d d r e s s = " "   s c r e e n T i p = " "   l i n k r u n s t y p e = " L R T U R L " / > < / h y p e r l i n k > < h y p e r l i n k   r e f = " K 1 2 " > < h y p e r s u b l i n k   p o s = " 0 "   l e n g t h = " 1 2 4 "   d i s p l a y = " 0�m�[07 )Y�et1u �'�& # x A ; h t l p s : / / e . L b . c n / h . h D P M j e A E D 5 & # x A ; b w N C u ? t k = Y 8 1 Y 4 N 7 c Q L T   M I i 9 3 7 & # x A ; 0a'Y)RS m e g �e��<hF A B 5 0 �Qυ& # x A ; �Q�Q5 0 t^�NY�S
NN�S _蕰Q�{& # x A ; i n s Sz0& # x A ; �p�Q���c�v�cSb _b��m�[d"   a d d r e s s = " h t t p s : / / e . t b . c n / h . h D u 3 U a k 6 S 1 0 W N v N ? L k - b W 6 g 4 n 1 g Q C m A C Z 2 2 5 "   s u b a d d r e s s = " "   s c r e e n T i p = " "   l i n k r u n s t y p e = " L R T U R L " / > < / h y p e r l i n k > < h y p e r l i n k   r e f = " K 1 5 " > < h y p e r s u b l i n k   p o s = " 0 "   l e n g t h = " 1 1 4 "   d i s p l a y = " 0  �m  �[  0& # x A ; h t l p s : / / e . L b . c n / h . h D M 0 7 W O 1 H O & # x A ; T U A i B ? t k = c X k 0 4 N Q N 6 d e   C Z 0 0 7 & # x A ; 04b�hH P 1 0 zzl�QSΘGbG e n l & # x A ; �QS06R�f0�_�sΘ�NT N�f& # x A ; Θ�S�f0& # x A ; �p�Q���c�v�cSb _b��m�[d"   a d d r e s s = " h t t p s : / / e . t b . c n / h . h D u 3 U a k 6 S 1 0 W N v N ? L k - b W 6 g 4 n 1 g Q C m A C Z 2 2 5 "   s u b a d d r e s s = " "   s c r e e n T i p = " "   l i n k r u n s t y p e = " L R T U R L " / > < / h y p e r l i n k > < h y p e r l i n k   r e f = " K 1 4 " > < h y p e r s u b l i n k   p o s = " 0 "   l e n g t h = " 1 2 5 "   d i s p l a y = " 0�m�[07 )Y�et1u �'�& # x A ; h t l p s : / / e . L b . c n / h . h D n 8 H u D z m a & # x A ; R s C z C ? t k = N 9 q 0 4 N . j B h 7 Z   C Z 0 0 9 & # x A ; 0q\�Y�N-�H i c o n �`�^6R�Q:g& # x A ; I I Z B   1 6 M �[(u��`O\�Wzf���O:d& # x A ; �QWW6R\O:g0& # x A ; �p�Q���c�v�cSb _b�  �m�[d"   a d d r e s s = " h t t p s : / / e . t b . c n / h . h D u 3 U a k 6 S 1 0 W N v N ? L k - b W 6 g 4 n 1 g Q C m A C Z 2 2 5 "   s u b a d d r e s s = " "   s c r e e n T i p = " "   l i n k r u n s t y p e = " L R T U R L " / > < / h y p e r l i n k > < h y p e r l i n k   r e f = " K 4 " > < h y p e r s u b l i n k   p o s = " 0 "   l e n g t h = " 1 2 6 "   d i s p l a y = " 0�m�[07 )Y�et1u �'�& # x A ; h t l p s : / / e . L b . c n / h . h u D m q b r 0 9 L & # x A ; C l F k r u ? t k = Y r . J N 1 P h r M l i   C Z 0 5 7 & # x A ; 0C a n o n / sO��E O S   R 5 0 JS;uE^eQ& # x A ; 蕧~v l o g ؚn�e8n�_USpex�v& # x A ; :gr 5 0 0& # x A ; �p�Q���c�v�cSb _b��m�[d"   a d d r e s s = " h t t p s : / / e . t b . c n / h . h D u 3 U a k 6 S 1 0 W N v N ? L k - b W 6 g 4 n 1 g Q C m A C Z 2 2 5 "   s u b a d d r e s s = " "   s c r e e n T i p = " "   l i n k r u n s t y p e = " L R T U R L " / > < / h y p e r l i n k > < h y p e r l i n k   r e f = " K 1 7 " > < h y p e r s u b l i n k   p o s = " 1 2 "   l e n g t h = " 4 8 "   d i s p l a y = " h t t p s : / / e . t b . c n / h . S 7 6 z Z 8 X P e C M T z L p ? t k = e b 0 S f b I w r C i "   a d d r e s s = " h t t p s : / / e . t b . c n / h . S 7 6 z Z 8 X P e C M T z L p ? t k = e b 0 S f b I w r C i "   s u b a d d r e s s = " "   s c r e e n T i p = " "   l i n k r u n s t y p e = " L R T U R L " / > < / h y p e r l i n k > < h y p e r l i n k   r e f = " K 1 1 " > < h y p e r s u b l i n k   p o s = " 1 1 "   l e n g t h = " 4 8 "   d i s p l a y = " h t t p s : / / e . t b . c n / h . S 7 j 7 Z F i e i M 6 Y f T r ? t k = q j Y 7 f b v U i J Y "   a d d r e s s = " h t t p s : / / e . t b . c n / h . S 7 j 7 Z F i e i M 6 Y f T r ? t k = q j Y 7 f b v U i J Y "   s u b a d d r e s s = " "   s c r e e n T i p = " "   l i n k r u n s t y p e = " L R T U R L " / > < / h y p e r l i n k > < h y p e r l i n k   r e f = " K 3 " > < h y p e r s u b l i n k   p o s = " 1 0 "   l e n g t h = " 4 8 "   d i s p l a y = " h t t p s : / / e . t b . c n / h . S S B Y d N H N K p Z T 5 d w ? t k = n z B N f b v T E q h "   a d d r e s s = " h t t p s : / / e . t b . c n / h . S S B Y d N H N K p Z T 5 d w ? t k = n z B N f b v T E q h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K 6 " > < h y p e r s u b l i n k   p o s = " 0 "   l e n g t h = " 9 0 "   d i s p l a y = " 0  �m  �[  0& # x A ; h t t p s : / / e . t b . c n / h . h u w l y l l D e 5 0 & # x A ; 4 E y c 5 ? L k - L n C H 4 P U 2 P Z M   C Z 0 5 7 & # x A ; {�bY�Xop0& # x A ; �p�Q���c�v�cSb _b��m�[d& # x A ; "}�v�cSb _"   a d d r e s s = " h t t p s : / / e . t b . c n / h . h D u 3 U a k 6 S 1 0 W N v N ? L k - b W 6 g 4 n 1 g Q C m A C Z 2 2 5 "   s u b a d d r e s s = " "   s c r e e n T i p = " "   l i n k r u n s t y p e = " L R T U R L " / > < / h y p e r l i n k > < h y p e r l i n k   r e f = " K 7 " > < h y p e r s u b l i n k   p o s = " 0 "   l e n g t h = " 1 1 7 "   d i s p l a y = " 0�m�[07 )Y�et1u �'�& # x A ; h t l p s : / / e . L b . c n / h . h u L n g A d S U b & # x A ; R T 8 g L ? t k = Y 1 g l l 4 P f z X v L   C Z 3 5 6 & # x A ; 0.U|i�R��^O@b�Xop'YX����& # x A ; ^�[�SǏS�opT�s�NU\�S{�bYR& # x A ; aopwQ& # x A ; �p�Q���c�v�cSb _b�  �m�[d"   a d d r e s s = " h t t p s : / / e . t b . c n / h . h D u 3 U a k 6 S 1 0 W N v N ? L k - b W 6 g 4 n 1 g Q C m A C Z 2 2 5 "   s u b a d d r e s s = " "   s c r e e n T i p = " "   l i n k r u n s t y p e = " L R T U R L " / > < / h y p e r l i n k > < h y p e r l i n k   r e f = " K 8 " > < h y p e r s u b l i n k   p o s = " 0 "   l e n g t h = " 5 8 "   d i s p l a y = " 0  �m  �[  0& # x A ; h u l p s : / / e . L b . c n / h . h u D x 1 T T 4 g 1 & # x A ; q 9 w a B ? t k = P � N x 4 P S O I b u   "   a d d r e s s = " h t t p s : / / e . t b . c n / h . h D u 3 U a k 6 S 1 0 W N v N ? L k - b W 6 g 4 n 1 g Q C m A C Z 2 2 5 "   s u b a d d r e s s = " "   s c r e e n T i p = " "   l i n k r u n s t y p e = " L R T U R L " / > < h y p e r s u b l i n k   p o s = " 5 9 "   l e n g t h = " 5 2 "   d i s p l a y = " M l ' 2 7 8 & # x A ; ՖQX�[6R7h�T?bO@bؚ�zR��^& # x A ; �ba�ՖQXFd�NRaFd�N�e>kFd�N& # x A ; & # x A ; �p�Q���c�v�cSb _  b�  �m�[d"   a d d r e s s = " h t t p s : / / e . t b . c n / h . h D u 3 U a k 6 S 1 0 W N v N ? L k - b W 6 g 4 n 1 g Q C m A C Z 2 2 5 "   s u b a d d r e s s = " "   s c r e e n T i p = " "   l i n k r u n s t y p e = " L R T U R L " / > < / h y p e r l i n k > < h y p e r l i n k   r e f = " K 4 " > < h y p e r s u b l i n k   p o s = " 0 "   l e n g t h = " 1 2 2 "   d i s p l a y = " 0�m�[0P��e�[�e�z�Q1 4 1 CQ& # x A ; h t l p s : / / e . L b . c n / h . h w X g 2 Z 6 z N r & # x A ; Z X y r b ? t k = x 1 K v 4 m t M K E E   C Z 1 9 3 & # x A ; 0J O I C O ^t�Xzc�\�hQ��\�=�0W& # x A ; \��[(uՋc�\�Q�~gS�[_b_ؚ�~& # x A ; 'Y\�P[0& # x A ; �p�Q���c�v�cSb _b�  �m�[d"   a d d r e s s = " h t t p s : / / e . t b . c n / h . h D u 3 U a k 6 S 1 0 W N v N ? L k - b W 6 g 4 n 1 g Q C m A C Z 2 2 5 "   s u b a d d r e s s = " "   s c r e e n T i p = " "   l i n k r u n s t y p e = " L R T U R L " / > < / h y p e r l i n k > < h y p e r l i n k   r e f = " K 3 " > < h y p e r s u b l i n k   p o s = " 0 "   l e n g t h = " 1 1 6 "   d i s p l a y = " 0�m�[0'Y�O�N�O& # x A ; h t l p s : / / e . L b . c n / h . h w z J g A i u H F & # x A ; q e K k l I ? t k = f n r X 4 m v g p P K   C Z 1 9 3 & # x A ; 0�[6Rc�XhQ��\�4��Xzc�\�n�& # x A ; bYؚ�~'Y\�P[�Xb��[�S4��XՋc�& # x A ; \��[(u0& # x A ; �p�Q���c�v�cSb _  b�  �m�[d"   a d d r e s s = " h t t p s : / / e . t b . c n / h . h D u 3 U a k 6 S 1 0 W N v N ? L k - b W 6 g 4 n 1 g Q C m A C Z 2 2 5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K 3 " > < h y p e r s u b l i n k   p o s = " 9 "   l e n g t h = " 4 8 "   d i s p l a y = " h t t p s : / / e . t b . c n / h . S 7 x u A U d i D l 4 3 z D l ? t k = j x k v f b p G m w m "   a d d r e s s = " h t t p s : / / e . t b . c n / h . S 7 x u A U d i D l 4 3 z D l ? t k = j x k v f b p G m w m "   s u b a d d r e s s = " "   s c r e e n T i p = " "   l i n k r u n s t y p e = " L R T U R L " / > < / h y p e r l i n k > < h y p e r l i n k   r e f = " K 4 " > < h y p e r s u b l i n k   p o s = " 9 "   l e n g t h = " 4 8 "   d i s p l a y = " h t t p s : / / e . t b . c n / h . S 7 U 4 7 h K G H 4 d N M g q ? t k = Y m l n f b K b W G 0 "   a d d r e s s = " h t t p s : / / e . t b . c n / h . S 7 U 4 7 h K G H 4 d N M g q ? t k = Y m l n f b K b W G 0 "   s u b a d d r e s s = " "   s c r e e n T i p = " "   l i n k r u n s t y p e = " L R T U R L " / > < / h y p e r l i n k > < h y p e r l i n k   r e f = " K 5 " > < h y p e r s u b l i n k   p o s = " 4 "   l e n g t h = " 4 0 "   d i s p l a y = " h t t p s : / / e . t b . c n / h . S 7 U L 2 D C ? t k = e 3 g L f b K Q 4 E Z "   a d d r e s s = " h t t p s : / / e . t b . c n / h . S 7 U L 2 D C ? t k = e 3 g L f b K Q 4 E Z "   s u b a d d r e s s = " "   s c r e e n T i p = " "   l i n k r u n s t y p e = " L R T U R L " / > < / h y p e r l i n k > < h y p e r l i n k   r e f = " K 6 " > < h y p e r s u b l i n k   p o s = " 9 "   l e n g t h = " 4 8 "   d i s p l a y = " h t t p s : / / e . t b . c n / h . S 7 U x 8 I 5 L C D o i Z i E ? t k = R W T c f b K I 2 G D "   a d d r e s s = " h t t p s : / / e . t b . c n / h . S 7 U x 8 I 5 L C D o i Z i E ? t k = R W T c f b K I 2 G D "   s u b a d d r e s s = " "   s c r e e n T i p = " "   l i n k r u n s t y p e = " L R T U R L " / > < / h y p e r l i n k > < h y p e r l i n k   r e f = " K 7 " > < h y p e r s u b l i n k   p o s = " 9 "   l e n g t h = " 4 8 "   d i s p l a y = " h t t p s : / / e . t b . c n / h . S 7 e R 8 O X s C s Y c E 7 x ? t k = y 7 K a f b I o 6 j D "   a d d r e s s = " h t t p s : / / e . t b . c n / h . S 7 e R 8 O X s C s Y c E 7 x ? t k = y 7 K a f b I o 6 j D "   s u b a d d r e s s = " "   s c r e e n T i p = " "   l i n k r u n s t y p e = " L R T U R L " / > < / h y p e r l i n k > < h y p e r l i n k   r e f = " K 8 " > < h y p e r s u b l i n k   p o s = " 9 "   l e n g t h = " 4 8 "   d i s p l a y = " h t t p s : / / e . t b . c n / h . S 7 A K k 4 O O z s 8 G W 8 M ? t k = c q h M f b I t u b a "   a d d r e s s = " h t t p s : / / e . t b . c n / h . S 7 A K k 4 O O z s 8 G W 8 M ? t k = c q h M f b I t u b a "   s u b a d d r e s s = " "   s c r e e n T i p = " "   l i n k r u n s t y p e = " L R T U R L " / > < / h y p e r l i n k > < h y p e r l i n k   r e f = " K 9 " > < h y p e r s u b l i n k   p o s = " 9 "   l e n g t h = " 4 8 "   d i s p l a y = " h t t p s : / / e . t b . c n / h . S 7 6 z v n I 8 R Z h u t z b ? t k = 5 r j M f b I w n h u "   a d d r e s s = " h t t p s : / / e . t b . c n / h . S 7 6 z v n I 8 R Z h u t z b ? t k = 5 r j M f b I w n h u "   s u b a d d r e s s = " "   s c r e e n T i p = " "   l i n k r u n s t y p e = " L R T U R L " / > < / h y p e r l i n k > < h y p e r l i n k   r e f = " K 1 0 " > < h y p e r s u b l i n k   p o s = " 9 "   l e n g t h = " 4 8 "   d i s p l a y = " h t t p s : / / e . t b . c n / h . S 7 A C 8 5 l 1 J j i 8 g d L ? t k = U L X j f b s b C X p "   a d d r e s s = " h t t p s : / / e . t b . c n / h . S 7 A C 8 5 l 1 J j i 8 g d L ? t k = U L X j f b s b C X p "   s u b a d d r e s s = " "   s c r e e n T i p = " "   l i n k r u n s t y p e = " L R T U R L " / > < / h y p e r l i n k > < h y p e r l i n k   r e f = " K 1 1 " > < h y p e r s u b l i n k   p o s = " 9 "   l e n g t h = " 4 8 "   d i s p l a y = " h t t p s : / / e . t b . c n / h . S 7 e A a 0 D 0 J v P 9 s U H ? t k = M b x u f b s 3 X 1 5 "   a d d r e s s = " h t t p s : / / e . t b . c n / h . S 7 e A a 0 D 0 J v P 9 s U H ? t k = M b x u f b s 3 X 1 5 "   s u b a d d r e s s = " "   s c r e e n T i p = " "   l i n k r u n s t y p e = " L R T U R L " / > < / h y p e r l i n k > < h y p e r l i n k   r e f = " K 1 2 " > < h y p e r s u b l i n k   p o s = " 1 2 "   l e n g t h = " 4 8 "   d i s p l a y = " h t t p s : / / e . t b . c n / h . S 2 m 9 T A 6 Y g r L g K t C ? t k = Q o c X 4 u z X 2 6 T "   a d d r e s s = " h t t p s : / / e . t b . c n / h . S 2 m 9 T A 6 Y g r L g K t C ? t k = Q o c X 4 u z X 2 6 T "   s u b a d d r e s s = " "   s c r e e n T i p = " "   l i n k r u n s t y p e = " L R T U R L " / > < / h y p e r l i n k > < h y p e r l i n k   r e f = " K 1 3 " > < h y p e r s u b l i n k   p o s = " 9 "   l e n g t h = " 4 8 "   d i s p l a y = " h t t p s : / / e . t b . c n / h . S S E l k q U I g P v B z d Y ? t k = 2 W R Y f b s o d O o "   a d d r e s s = " h t t p s : / / e . t b . c n / h . S S E l k q U I g P v B z d Y ? t k = 2 W R Y f b s o d O o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6 6 1 6 6 2 7 4 1 4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美容家电</vt:lpstr>
      <vt:lpstr>一次性物品</vt:lpstr>
      <vt:lpstr>家具</vt:lpstr>
      <vt:lpstr>信息</vt:lpstr>
      <vt:lpstr>生活家电</vt:lpstr>
      <vt:lpstr>灯具摆件</vt:lpstr>
      <vt:lpstr>美妆类</vt:lpstr>
      <vt:lpstr>窗帘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孙铭铭和孙琦琦</dc:creator>
  <cp:lastModifiedBy>bigoofeet</cp:lastModifiedBy>
  <dcterms:created xsi:type="dcterms:W3CDTF">2023-05-13T19:15:00Z</dcterms:created>
  <dcterms:modified xsi:type="dcterms:W3CDTF">2025-10-24T09:13:16Z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5C14EBE6A4934653BA73AEDA6D97A5FE_13</vt:lpwstr>
  </property>
</Properties>
</file>